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hlap\media\"/>
    </mc:Choice>
  </mc:AlternateContent>
  <xr:revisionPtr revIDLastSave="0" documentId="8_{96765B5E-FC92-4448-A2FD-0B146A9B1C15}" xr6:coauthVersionLast="47" xr6:coauthVersionMax="47" xr10:uidLastSave="{00000000-0000-0000-0000-000000000000}"/>
  <bookViews>
    <workbookView xWindow="-120" yWindow="-120" windowWidth="29040" windowHeight="16440" tabRatio="727" activeTab="2" xr2:uid="{0DB87B65-DF5A-48C2-BEC7-E259A61B2F4C}"/>
  </bookViews>
  <sheets>
    <sheet name="ÖSSZEFÜGGÉSEK" sheetId="75" r:id="rId1"/>
    <sheet name="1.1.sz.mell." sheetId="129" r:id="rId2"/>
    <sheet name="1.2.sz.mell." sheetId="130" r:id="rId3"/>
    <sheet name="1.3.sz.mell." sheetId="117" r:id="rId4"/>
    <sheet name="1.4.sz.mell." sheetId="118" r:id="rId5"/>
    <sheet name="2.1.sz.mell  " sheetId="131" r:id="rId6"/>
    <sheet name="2.2.sz.mell  " sheetId="132" r:id="rId7"/>
    <sheet name="ELLENŐRZÉS-1.sz.2.a.sz.2.b.sz." sheetId="76" r:id="rId8"/>
    <sheet name="3.sz.mell." sheetId="133" r:id="rId9"/>
    <sheet name="4.sz.mell." sheetId="134" r:id="rId10"/>
    <sheet name="5.sz.mell." sheetId="78" r:id="rId11"/>
    <sheet name="6.sz.mell." sheetId="63" r:id="rId12"/>
    <sheet name="7.sz.mell." sheetId="64" r:id="rId13"/>
    <sheet name="8. sz. mell. " sheetId="71" r:id="rId14"/>
    <sheet name="9.1. sz. mell" sheetId="135" r:id="rId15"/>
    <sheet name="9.1.1. sz. mell" sheetId="136" r:id="rId16"/>
    <sheet name="9.1.2. sz. mell " sheetId="120" r:id="rId17"/>
    <sheet name="9.1.3. sz. mell" sheetId="121" r:id="rId18"/>
    <sheet name="9.2. sz. mell" sheetId="137" r:id="rId19"/>
    <sheet name="9.2.1. sz. mell" sheetId="138" r:id="rId20"/>
    <sheet name="9.2.2. sz.  mell" sheetId="123" r:id="rId21"/>
    <sheet name="9.2.3. sz. mell" sheetId="124" r:id="rId22"/>
    <sheet name="9.3. sz. mell" sheetId="139" r:id="rId23"/>
    <sheet name="9.3.1. sz. mell" sheetId="140" r:id="rId24"/>
    <sheet name="9.3.2. sz. mell" sheetId="126" r:id="rId25"/>
    <sheet name="9.3.3. sz. mell" sheetId="127" r:id="rId26"/>
    <sheet name="1. sz tájékoztató t." sheetId="87" r:id="rId27"/>
    <sheet name="2. sz tájékoztató t" sheetId="66" r:id="rId28"/>
    <sheet name="3.sz tájékoztató t." sheetId="24" r:id="rId29"/>
    <sheet name="4.sz tájékoztató t." sheetId="70" r:id="rId30"/>
    <sheet name="5.sz tájékoztató t." sheetId="128" r:id="rId31"/>
    <sheet name="6.sz tájékoztató t." sheetId="94" r:id="rId32"/>
  </sheets>
  <externalReferences>
    <externalReference r:id="rId33"/>
  </externalReferences>
  <definedNames>
    <definedName name="_xlnm.Print_Titles" localSheetId="14">'9.1. sz. mell'!$1:$6</definedName>
    <definedName name="_xlnm.Print_Titles" localSheetId="15">'9.1.1. sz. mell'!$1:$6</definedName>
    <definedName name="_xlnm.Print_Titles" localSheetId="16">'9.1.2. sz. mell '!$1:$6</definedName>
    <definedName name="_xlnm.Print_Titles" localSheetId="17">'9.1.3. sz. mell'!$1:$6</definedName>
    <definedName name="_xlnm.Print_Titles" localSheetId="18">'9.2. sz. mell'!$1:$6</definedName>
    <definedName name="_xlnm.Print_Titles" localSheetId="19">'9.2.1. sz. mell'!$1:$6</definedName>
    <definedName name="_xlnm.Print_Titles" localSheetId="20">'9.2.2. sz.  mell'!$1:$6</definedName>
    <definedName name="_xlnm.Print_Titles" localSheetId="21">'9.2.3. sz. mell'!$1:$6</definedName>
    <definedName name="_xlnm.Print_Titles" localSheetId="22">'9.3. sz. mell'!$1:$6</definedName>
    <definedName name="_xlnm.Print_Titles" localSheetId="23">'9.3.1. sz. mell'!$1:$6</definedName>
    <definedName name="_xlnm.Print_Titles" localSheetId="24">'9.3.2. sz. mell'!$1:$6</definedName>
    <definedName name="_xlnm.Print_Titles" localSheetId="25">'9.3.3. sz. mell'!$1:$6</definedName>
    <definedName name="_xlnm.Print_Area" localSheetId="26">'1. sz tájékoztató t.'!$A$1:$E$147</definedName>
    <definedName name="_xlnm.Print_Area" localSheetId="1">'1.1.sz.mell.'!$A$1:$E$161</definedName>
    <definedName name="_xlnm.Print_Area" localSheetId="2">'1.2.sz.mell.'!$A$1:$E$161</definedName>
    <definedName name="_xlnm.Print_Area" localSheetId="3">'1.3.sz.mell.'!$A$1:$C$159</definedName>
    <definedName name="_xlnm.Print_Area" localSheetId="4">'1.4.sz.mell.'!$A$1:$C$159</definedName>
    <definedName name="_xlnm.Print_Area" localSheetId="30">'5.sz tájékoztató t.'!$A$1:$E$37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0" i="140" l="1"/>
  <c r="E59" i="140"/>
  <c r="E56" i="140"/>
  <c r="E55" i="140"/>
  <c r="E54" i="140"/>
  <c r="E53" i="140"/>
  <c r="E51" i="140" s="1"/>
  <c r="E57" i="140" s="1"/>
  <c r="D52" i="140"/>
  <c r="D51" i="140"/>
  <c r="C51" i="140"/>
  <c r="D50" i="140"/>
  <c r="D49" i="140"/>
  <c r="D48" i="140"/>
  <c r="D47" i="140"/>
  <c r="D45" i="140" s="1"/>
  <c r="D57" i="140" s="1"/>
  <c r="D46" i="140"/>
  <c r="E45" i="140"/>
  <c r="C45" i="140"/>
  <c r="C57" i="140" s="1"/>
  <c r="E39" i="140"/>
  <c r="E37" i="140"/>
  <c r="D37" i="140"/>
  <c r="C37" i="140"/>
  <c r="E35" i="140"/>
  <c r="E33" i="140"/>
  <c r="E32" i="140"/>
  <c r="D30" i="140"/>
  <c r="E30" i="140" s="1"/>
  <c r="C30" i="140"/>
  <c r="E29" i="140"/>
  <c r="E28" i="140"/>
  <c r="E27" i="140"/>
  <c r="E26" i="140" s="1"/>
  <c r="D26" i="140"/>
  <c r="C26" i="140"/>
  <c r="E25" i="140"/>
  <c r="E24" i="140"/>
  <c r="E23" i="140"/>
  <c r="E22" i="140"/>
  <c r="E21" i="140"/>
  <c r="E20" i="140" s="1"/>
  <c r="D20" i="140"/>
  <c r="C20" i="140"/>
  <c r="C36" i="140"/>
  <c r="C41" i="140"/>
  <c r="E18" i="140"/>
  <c r="E17" i="140"/>
  <c r="E15" i="140"/>
  <c r="E13" i="140"/>
  <c r="E12" i="140"/>
  <c r="E8" i="140" s="1"/>
  <c r="E36" i="140" s="1"/>
  <c r="E41" i="140" s="1"/>
  <c r="E11" i="140"/>
  <c r="E9" i="140"/>
  <c r="D8" i="140"/>
  <c r="D36" i="140" s="1"/>
  <c r="D41" i="140" s="1"/>
  <c r="C8" i="140"/>
  <c r="E60" i="139"/>
  <c r="E59" i="139"/>
  <c r="E56" i="139"/>
  <c r="E55" i="139"/>
  <c r="E54" i="139"/>
  <c r="E53" i="139"/>
  <c r="E51" i="139" s="1"/>
  <c r="D52" i="139"/>
  <c r="D51" i="139" s="1"/>
  <c r="D57" i="139" s="1"/>
  <c r="C51" i="139"/>
  <c r="C57" i="139" s="1"/>
  <c r="D50" i="139"/>
  <c r="D49" i="139"/>
  <c r="D48" i="139"/>
  <c r="D45" i="139"/>
  <c r="D47" i="139"/>
  <c r="D46" i="139"/>
  <c r="E45" i="139"/>
  <c r="C45" i="139"/>
  <c r="E39" i="139"/>
  <c r="E37" i="139"/>
  <c r="D37" i="139"/>
  <c r="C37" i="139"/>
  <c r="E35" i="139"/>
  <c r="E33" i="139"/>
  <c r="E32" i="139"/>
  <c r="D30" i="139"/>
  <c r="C30" i="139"/>
  <c r="E30" i="139" s="1"/>
  <c r="E29" i="139"/>
  <c r="E28" i="139"/>
  <c r="E27" i="139"/>
  <c r="E26" i="139" s="1"/>
  <c r="D26" i="139"/>
  <c r="C26" i="139"/>
  <c r="E25" i="139"/>
  <c r="E24" i="139"/>
  <c r="E23" i="139"/>
  <c r="E22" i="139"/>
  <c r="E21" i="139"/>
  <c r="E20" i="139" s="1"/>
  <c r="D20" i="139"/>
  <c r="C20" i="139"/>
  <c r="E18" i="139"/>
  <c r="E17" i="139"/>
  <c r="E15" i="139"/>
  <c r="E13" i="139"/>
  <c r="E12" i="139"/>
  <c r="E11" i="139"/>
  <c r="E8" i="139" s="1"/>
  <c r="E36" i="139" s="1"/>
  <c r="E41" i="139" s="1"/>
  <c r="E9" i="139"/>
  <c r="D8" i="139"/>
  <c r="D36" i="139"/>
  <c r="D41" i="139" s="1"/>
  <c r="C8" i="139"/>
  <c r="E61" i="138"/>
  <c r="E60" i="138"/>
  <c r="E57" i="138"/>
  <c r="E56" i="138"/>
  <c r="E55" i="138"/>
  <c r="E52" i="138" s="1"/>
  <c r="E54" i="138"/>
  <c r="D52" i="138"/>
  <c r="C52" i="138"/>
  <c r="C58" i="138" s="1"/>
  <c r="E51" i="138"/>
  <c r="E46" i="138" s="1"/>
  <c r="E58" i="138" s="1"/>
  <c r="E50" i="138"/>
  <c r="D46" i="138"/>
  <c r="D58" i="138" s="1"/>
  <c r="C46" i="138"/>
  <c r="D41" i="138"/>
  <c r="E40" i="138"/>
  <c r="E38" i="138" s="1"/>
  <c r="D39" i="138"/>
  <c r="D38" i="138"/>
  <c r="C38" i="138"/>
  <c r="E36" i="138"/>
  <c r="E35" i="138"/>
  <c r="E34" i="138"/>
  <c r="E33" i="138"/>
  <c r="E31" i="138" s="1"/>
  <c r="E32" i="138"/>
  <c r="D31" i="138"/>
  <c r="C31" i="138"/>
  <c r="E30" i="138"/>
  <c r="E29" i="138"/>
  <c r="E28" i="138"/>
  <c r="E26" i="138" s="1"/>
  <c r="E27" i="138"/>
  <c r="D26" i="138"/>
  <c r="C26" i="138"/>
  <c r="D25" i="138"/>
  <c r="E24" i="138"/>
  <c r="E23" i="138"/>
  <c r="E22" i="138"/>
  <c r="E20" i="138" s="1"/>
  <c r="E21" i="138"/>
  <c r="D20" i="138"/>
  <c r="C20" i="138"/>
  <c r="C37" i="138" s="1"/>
  <c r="C42" i="138" s="1"/>
  <c r="D19" i="138"/>
  <c r="E18" i="138"/>
  <c r="E17" i="138"/>
  <c r="D16" i="138"/>
  <c r="D8" i="138" s="1"/>
  <c r="D37" i="138" s="1"/>
  <c r="D42" i="138" s="1"/>
  <c r="E15" i="138"/>
  <c r="E14" i="138"/>
  <c r="E13" i="138"/>
  <c r="E12" i="138"/>
  <c r="E8" i="138" s="1"/>
  <c r="E11" i="138"/>
  <c r="E10" i="138"/>
  <c r="E9" i="138"/>
  <c r="C8" i="138"/>
  <c r="E61" i="137"/>
  <c r="E60" i="137"/>
  <c r="E57" i="137"/>
  <c r="E56" i="137"/>
  <c r="E55" i="137"/>
  <c r="E52" i="137" s="1"/>
  <c r="E58" i="137" s="1"/>
  <c r="E54" i="137"/>
  <c r="D53" i="137"/>
  <c r="D52" i="137"/>
  <c r="C52" i="137"/>
  <c r="C58" i="137" s="1"/>
  <c r="D51" i="137"/>
  <c r="D50" i="137"/>
  <c r="D49" i="137"/>
  <c r="D46" i="137" s="1"/>
  <c r="D58" i="137" s="1"/>
  <c r="D48" i="137"/>
  <c r="D47" i="137"/>
  <c r="E46" i="137"/>
  <c r="C46" i="137"/>
  <c r="D41" i="137"/>
  <c r="D38" i="137" s="1"/>
  <c r="E40" i="137"/>
  <c r="E38" i="137"/>
  <c r="D39" i="137"/>
  <c r="C38" i="137"/>
  <c r="E36" i="137"/>
  <c r="E35" i="137"/>
  <c r="E34" i="137"/>
  <c r="E31" i="137" s="1"/>
  <c r="E33" i="137"/>
  <c r="E32" i="137"/>
  <c r="D31" i="137"/>
  <c r="C31" i="137"/>
  <c r="E30" i="137"/>
  <c r="E29" i="137"/>
  <c r="E28" i="137"/>
  <c r="E26" i="137" s="1"/>
  <c r="E27" i="137"/>
  <c r="D26" i="137"/>
  <c r="C26" i="137"/>
  <c r="D25" i="137"/>
  <c r="E24" i="137"/>
  <c r="E23" i="137"/>
  <c r="E22" i="137"/>
  <c r="E20" i="137" s="1"/>
  <c r="E21" i="137"/>
  <c r="D20" i="137"/>
  <c r="C20" i="137"/>
  <c r="C37" i="137" s="1"/>
  <c r="C42" i="137" s="1"/>
  <c r="D19" i="137"/>
  <c r="E18" i="137"/>
  <c r="E17" i="137"/>
  <c r="D16" i="137"/>
  <c r="D8" i="137" s="1"/>
  <c r="D37" i="137" s="1"/>
  <c r="D42" i="137" s="1"/>
  <c r="E15" i="137"/>
  <c r="E14" i="137"/>
  <c r="E13" i="137"/>
  <c r="E12" i="137"/>
  <c r="E11" i="137"/>
  <c r="E10" i="137"/>
  <c r="E9" i="137"/>
  <c r="E8" i="137"/>
  <c r="C8" i="137"/>
  <c r="E158" i="136"/>
  <c r="E157" i="136"/>
  <c r="E153" i="136"/>
  <c r="E152" i="136"/>
  <c r="E146" i="136"/>
  <c r="D146" i="136"/>
  <c r="C146" i="136"/>
  <c r="D143" i="136"/>
  <c r="D140" i="136" s="1"/>
  <c r="D142" i="136"/>
  <c r="E140" i="136"/>
  <c r="C140" i="136"/>
  <c r="D134" i="136"/>
  <c r="D133" i="136" s="1"/>
  <c r="E133" i="136"/>
  <c r="E154" i="136" s="1"/>
  <c r="C133" i="136"/>
  <c r="E129" i="136"/>
  <c r="D129" i="136"/>
  <c r="C129" i="136"/>
  <c r="C154" i="136" s="1"/>
  <c r="D127" i="136"/>
  <c r="D126" i="136"/>
  <c r="D125" i="136"/>
  <c r="D124" i="136"/>
  <c r="D123" i="136"/>
  <c r="D122" i="136"/>
  <c r="D121" i="136"/>
  <c r="D120" i="136"/>
  <c r="D119" i="136"/>
  <c r="D118" i="136"/>
  <c r="D117" i="136"/>
  <c r="D116" i="136"/>
  <c r="D115" i="136"/>
  <c r="E114" i="136"/>
  <c r="D114" i="136"/>
  <c r="C114" i="136"/>
  <c r="D113" i="136"/>
  <c r="D112" i="136"/>
  <c r="D111" i="136"/>
  <c r="D110" i="136"/>
  <c r="D109" i="136"/>
  <c r="D108" i="136"/>
  <c r="D107" i="136"/>
  <c r="D106" i="136"/>
  <c r="D105" i="136"/>
  <c r="D104" i="136"/>
  <c r="D103" i="136"/>
  <c r="D102" i="136"/>
  <c r="D101" i="136"/>
  <c r="D100" i="136"/>
  <c r="D99" i="136"/>
  <c r="D98" i="136"/>
  <c r="D97" i="136"/>
  <c r="D96" i="136"/>
  <c r="D95" i="136"/>
  <c r="D94" i="136"/>
  <c r="D93" i="136" s="1"/>
  <c r="D128" i="136" s="1"/>
  <c r="E93" i="136"/>
  <c r="E128" i="136" s="1"/>
  <c r="E155" i="136" s="1"/>
  <c r="C93" i="136"/>
  <c r="C128" i="136" s="1"/>
  <c r="E88" i="136"/>
  <c r="E87" i="136"/>
  <c r="E86" i="136"/>
  <c r="E85" i="136"/>
  <c r="E84" i="136"/>
  <c r="E83" i="136"/>
  <c r="E82" i="136" s="1"/>
  <c r="D82" i="136"/>
  <c r="C82" i="136"/>
  <c r="E81" i="136"/>
  <c r="E78" i="136"/>
  <c r="E80" i="136"/>
  <c r="E79" i="136"/>
  <c r="D78" i="136"/>
  <c r="C78" i="136"/>
  <c r="E77" i="136"/>
  <c r="D76" i="136"/>
  <c r="D75" i="136" s="1"/>
  <c r="E75" i="136"/>
  <c r="C75" i="136"/>
  <c r="E74" i="136"/>
  <c r="E73" i="136"/>
  <c r="E72" i="136"/>
  <c r="E70" i="136" s="1"/>
  <c r="D71" i="136"/>
  <c r="D70" i="136" s="1"/>
  <c r="C70" i="136"/>
  <c r="E69" i="136"/>
  <c r="E68" i="136"/>
  <c r="E67" i="136"/>
  <c r="E66" i="136" s="1"/>
  <c r="D66" i="136"/>
  <c r="C66" i="136"/>
  <c r="C89" i="136"/>
  <c r="E64" i="136"/>
  <c r="E63" i="136"/>
  <c r="E60" i="136"/>
  <c r="D62" i="136"/>
  <c r="E61" i="136"/>
  <c r="D60" i="136"/>
  <c r="C60" i="136"/>
  <c r="E59" i="136"/>
  <c r="D58" i="136"/>
  <c r="E57" i="136"/>
  <c r="E56" i="136"/>
  <c r="E55" i="136" s="1"/>
  <c r="D55" i="136"/>
  <c r="C55" i="136"/>
  <c r="E54" i="136"/>
  <c r="E53" i="136"/>
  <c r="E49" i="136" s="1"/>
  <c r="E52" i="136"/>
  <c r="D51" i="136"/>
  <c r="D49" i="136"/>
  <c r="E50" i="136"/>
  <c r="C49" i="136"/>
  <c r="D48" i="136"/>
  <c r="D47" i="136"/>
  <c r="D46" i="136"/>
  <c r="D45" i="136"/>
  <c r="D44" i="136"/>
  <c r="D43" i="136"/>
  <c r="D42" i="136"/>
  <c r="D41" i="136"/>
  <c r="D40" i="136"/>
  <c r="D37" i="136" s="1"/>
  <c r="D39" i="136"/>
  <c r="E38" i="136"/>
  <c r="E37" i="136"/>
  <c r="C37" i="136"/>
  <c r="D36" i="136"/>
  <c r="D35" i="136"/>
  <c r="D34" i="136"/>
  <c r="D33" i="136"/>
  <c r="D32" i="136"/>
  <c r="D31" i="136"/>
  <c r="D29" i="136"/>
  <c r="D30" i="136"/>
  <c r="E29" i="136"/>
  <c r="C29" i="136"/>
  <c r="E28" i="136"/>
  <c r="E27" i="136"/>
  <c r="E26" i="136"/>
  <c r="E25" i="136"/>
  <c r="E22" i="136"/>
  <c r="E24" i="136"/>
  <c r="D22" i="136"/>
  <c r="C22" i="136"/>
  <c r="E21" i="136"/>
  <c r="D20" i="136"/>
  <c r="D15" i="136" s="1"/>
  <c r="E19" i="136"/>
  <c r="E18" i="136"/>
  <c r="E15" i="136"/>
  <c r="E17" i="136"/>
  <c r="E16" i="136"/>
  <c r="C15" i="136"/>
  <c r="D14" i="136"/>
  <c r="D13" i="136"/>
  <c r="D12" i="136"/>
  <c r="D11" i="136"/>
  <c r="D8" i="136" s="1"/>
  <c r="D10" i="136"/>
  <c r="D9" i="136"/>
  <c r="E8" i="136"/>
  <c r="C8" i="136"/>
  <c r="C65" i="136" s="1"/>
  <c r="C90" i="136" s="1"/>
  <c r="E158" i="135"/>
  <c r="E157" i="135"/>
  <c r="E153" i="135"/>
  <c r="E152" i="135"/>
  <c r="E146" i="135"/>
  <c r="D146" i="135"/>
  <c r="C146" i="135"/>
  <c r="D143" i="135"/>
  <c r="D142" i="135"/>
  <c r="D140" i="135"/>
  <c r="E140" i="135"/>
  <c r="C140" i="135"/>
  <c r="D134" i="135"/>
  <c r="D133" i="135" s="1"/>
  <c r="D154" i="135" s="1"/>
  <c r="E133" i="135"/>
  <c r="C133" i="135"/>
  <c r="E129" i="135"/>
  <c r="E154" i="135" s="1"/>
  <c r="E155" i="135" s="1"/>
  <c r="D129" i="135"/>
  <c r="C129" i="135"/>
  <c r="C154" i="135" s="1"/>
  <c r="D127" i="135"/>
  <c r="D126" i="135"/>
  <c r="D125" i="135"/>
  <c r="D124" i="135"/>
  <c r="D123" i="135"/>
  <c r="D122" i="135"/>
  <c r="D121" i="135"/>
  <c r="D120" i="135"/>
  <c r="D119" i="135"/>
  <c r="D114" i="135" s="1"/>
  <c r="D118" i="135"/>
  <c r="D117" i="135"/>
  <c r="D116" i="135"/>
  <c r="D115" i="135"/>
  <c r="E114" i="135"/>
  <c r="C114" i="135"/>
  <c r="D113" i="135"/>
  <c r="D112" i="135"/>
  <c r="D111" i="135"/>
  <c r="D110" i="135"/>
  <c r="D109" i="135"/>
  <c r="D108" i="135"/>
  <c r="D107" i="135"/>
  <c r="D106" i="135"/>
  <c r="D105" i="135"/>
  <c r="D104" i="135"/>
  <c r="D103" i="135"/>
  <c r="D102" i="135"/>
  <c r="D101" i="135"/>
  <c r="D100" i="135"/>
  <c r="D99" i="135"/>
  <c r="D98" i="135"/>
  <c r="D97" i="135"/>
  <c r="D96" i="135"/>
  <c r="D95" i="135"/>
  <c r="D93" i="135"/>
  <c r="D94" i="135"/>
  <c r="E93" i="135"/>
  <c r="E128" i="135"/>
  <c r="C93" i="135"/>
  <c r="C128" i="135" s="1"/>
  <c r="C155" i="135" s="1"/>
  <c r="E88" i="135"/>
  <c r="E87" i="135"/>
  <c r="E86" i="135"/>
  <c r="E85" i="135"/>
  <c r="E84" i="135"/>
  <c r="E83" i="135"/>
  <c r="E82" i="135" s="1"/>
  <c r="D82" i="135"/>
  <c r="C82" i="135"/>
  <c r="E81" i="135"/>
  <c r="E80" i="135"/>
  <c r="E79" i="135"/>
  <c r="E78" i="135" s="1"/>
  <c r="D78" i="135"/>
  <c r="C78" i="135"/>
  <c r="E77" i="135"/>
  <c r="E75" i="135" s="1"/>
  <c r="D76" i="135"/>
  <c r="D75" i="135"/>
  <c r="C75" i="135"/>
  <c r="E74" i="135"/>
  <c r="E73" i="135"/>
  <c r="E72" i="135"/>
  <c r="E70" i="135" s="1"/>
  <c r="D71" i="135"/>
  <c r="D70" i="135"/>
  <c r="C70" i="135"/>
  <c r="E69" i="135"/>
  <c r="E68" i="135"/>
  <c r="E67" i="135"/>
  <c r="E66" i="135" s="1"/>
  <c r="E89" i="135" s="1"/>
  <c r="D66" i="135"/>
  <c r="D89" i="135" s="1"/>
  <c r="C66" i="135"/>
  <c r="C89" i="135"/>
  <c r="E64" i="135"/>
  <c r="E63" i="135"/>
  <c r="D62" i="135"/>
  <c r="D60" i="135" s="1"/>
  <c r="E61" i="135"/>
  <c r="E60" i="135" s="1"/>
  <c r="C60" i="135"/>
  <c r="E59" i="135"/>
  <c r="D58" i="135"/>
  <c r="E57" i="135"/>
  <c r="E56" i="135"/>
  <c r="E55" i="135" s="1"/>
  <c r="D55" i="135"/>
  <c r="C55" i="135"/>
  <c r="E54" i="135"/>
  <c r="E53" i="135"/>
  <c r="E52" i="135"/>
  <c r="D51" i="135"/>
  <c r="D49" i="135" s="1"/>
  <c r="E50" i="135"/>
  <c r="E49" i="135"/>
  <c r="C49" i="135"/>
  <c r="D48" i="135"/>
  <c r="D47" i="135"/>
  <c r="D46" i="135"/>
  <c r="D45" i="135"/>
  <c r="D44" i="135"/>
  <c r="D43" i="135"/>
  <c r="D42" i="135"/>
  <c r="D41" i="135"/>
  <c r="D40" i="135"/>
  <c r="D39" i="135"/>
  <c r="D37" i="135" s="1"/>
  <c r="E38" i="135"/>
  <c r="E37" i="135" s="1"/>
  <c r="C37" i="135"/>
  <c r="D36" i="135"/>
  <c r="D35" i="135"/>
  <c r="D34" i="135"/>
  <c r="D33" i="135"/>
  <c r="D32" i="135"/>
  <c r="D31" i="135"/>
  <c r="D30" i="135"/>
  <c r="D29" i="135" s="1"/>
  <c r="E29" i="135"/>
  <c r="C29" i="135"/>
  <c r="E28" i="135"/>
  <c r="E27" i="135"/>
  <c r="E26" i="135"/>
  <c r="E25" i="135"/>
  <c r="E22" i="135" s="1"/>
  <c r="E24" i="135"/>
  <c r="D22" i="135"/>
  <c r="C22" i="135"/>
  <c r="E21" i="135"/>
  <c r="D20" i="135"/>
  <c r="D15" i="135" s="1"/>
  <c r="E19" i="135"/>
  <c r="E18" i="135"/>
  <c r="E17" i="135"/>
  <c r="E16" i="135"/>
  <c r="E15" i="135"/>
  <c r="C15" i="135"/>
  <c r="D14" i="135"/>
  <c r="D13" i="135"/>
  <c r="D12" i="135"/>
  <c r="D11" i="135"/>
  <c r="D10" i="135"/>
  <c r="D9" i="135"/>
  <c r="D8" i="135" s="1"/>
  <c r="E8" i="135"/>
  <c r="C8" i="135"/>
  <c r="C65" i="135" s="1"/>
  <c r="C90" i="135" s="1"/>
  <c r="D3" i="134"/>
  <c r="E3" i="134"/>
  <c r="F3" i="134"/>
  <c r="G5" i="134"/>
  <c r="G24" i="134" s="1"/>
  <c r="G6" i="134"/>
  <c r="G7" i="134"/>
  <c r="G8" i="134"/>
  <c r="G9" i="134"/>
  <c r="G10" i="134"/>
  <c r="G11" i="134"/>
  <c r="G12" i="134"/>
  <c r="G13" i="134"/>
  <c r="G14" i="134"/>
  <c r="G15" i="134"/>
  <c r="G16" i="134"/>
  <c r="G17" i="134"/>
  <c r="G18" i="134"/>
  <c r="G19" i="134"/>
  <c r="G20" i="134"/>
  <c r="G21" i="134"/>
  <c r="G22" i="134"/>
  <c r="G23" i="134"/>
  <c r="B24" i="134"/>
  <c r="D24" i="134"/>
  <c r="F24" i="134"/>
  <c r="F23" i="133"/>
  <c r="E23" i="133"/>
  <c r="D23" i="133"/>
  <c r="B23" i="133"/>
  <c r="G22" i="133"/>
  <c r="G21" i="133"/>
  <c r="G20" i="133"/>
  <c r="G19" i="133"/>
  <c r="G18" i="133"/>
  <c r="G17" i="133"/>
  <c r="G16" i="133"/>
  <c r="G15" i="133"/>
  <c r="G14" i="133"/>
  <c r="G13" i="133"/>
  <c r="G12" i="133"/>
  <c r="G11" i="133"/>
  <c r="G10" i="133"/>
  <c r="G9" i="133"/>
  <c r="G23" i="133" s="1"/>
  <c r="G8" i="133"/>
  <c r="G7" i="133"/>
  <c r="G6" i="133"/>
  <c r="G5" i="133"/>
  <c r="F3" i="133"/>
  <c r="E3" i="133"/>
  <c r="D3" i="133"/>
  <c r="I4" i="132"/>
  <c r="E6" i="132"/>
  <c r="I6" i="132"/>
  <c r="I17" i="132" s="1"/>
  <c r="I31" i="132" s="1"/>
  <c r="E7" i="132"/>
  <c r="I7" i="132"/>
  <c r="E8" i="132"/>
  <c r="E17" i="132" s="1"/>
  <c r="I8" i="132"/>
  <c r="E9" i="132"/>
  <c r="I9" i="132"/>
  <c r="E10" i="132"/>
  <c r="I10" i="132"/>
  <c r="E11" i="132"/>
  <c r="I11" i="132"/>
  <c r="E12" i="132"/>
  <c r="I12" i="132"/>
  <c r="E13" i="132"/>
  <c r="I13" i="132"/>
  <c r="E14" i="132"/>
  <c r="I14" i="132"/>
  <c r="E15" i="132"/>
  <c r="I15" i="132"/>
  <c r="E16" i="132"/>
  <c r="I16" i="132"/>
  <c r="C17" i="132"/>
  <c r="D17" i="132"/>
  <c r="H33" i="132" s="1"/>
  <c r="G17" i="132"/>
  <c r="G32" i="132"/>
  <c r="H17" i="132"/>
  <c r="H31" i="132" s="1"/>
  <c r="C18" i="132"/>
  <c r="C30" i="132" s="1"/>
  <c r="D18" i="132"/>
  <c r="I18" i="132"/>
  <c r="E19" i="132"/>
  <c r="E18" i="132" s="1"/>
  <c r="I19" i="132"/>
  <c r="I30" i="132" s="1"/>
  <c r="E20" i="132"/>
  <c r="I20" i="132"/>
  <c r="E21" i="132"/>
  <c r="I21" i="132"/>
  <c r="E22" i="132"/>
  <c r="I22" i="132"/>
  <c r="E23" i="132"/>
  <c r="I23" i="132"/>
  <c r="C24" i="132"/>
  <c r="D24" i="132"/>
  <c r="I24" i="132"/>
  <c r="E25" i="132"/>
  <c r="I25" i="132"/>
  <c r="E26" i="132"/>
  <c r="I26" i="132"/>
  <c r="E27" i="132"/>
  <c r="E24" i="132" s="1"/>
  <c r="I27" i="132"/>
  <c r="E28" i="132"/>
  <c r="I28" i="132"/>
  <c r="E29" i="132"/>
  <c r="I29" i="132"/>
  <c r="D30" i="132"/>
  <c r="D31" i="132" s="1"/>
  <c r="G30" i="132"/>
  <c r="H30" i="132"/>
  <c r="G31" i="132"/>
  <c r="H32" i="132"/>
  <c r="H29" i="131"/>
  <c r="G29" i="131"/>
  <c r="I28" i="131"/>
  <c r="E28" i="131"/>
  <c r="I27" i="131"/>
  <c r="E27" i="131"/>
  <c r="I26" i="131"/>
  <c r="E26" i="131"/>
  <c r="I25" i="131"/>
  <c r="E25" i="131"/>
  <c r="E24" i="131"/>
  <c r="I24" i="131"/>
  <c r="D24" i="131"/>
  <c r="D29" i="131" s="1"/>
  <c r="C24" i="131"/>
  <c r="I23" i="131"/>
  <c r="E23" i="131"/>
  <c r="I22" i="131"/>
  <c r="E22" i="131"/>
  <c r="I21" i="131"/>
  <c r="E21" i="131"/>
  <c r="I20" i="131"/>
  <c r="I29" i="131" s="1"/>
  <c r="I30" i="131" s="1"/>
  <c r="E20" i="131"/>
  <c r="E19" i="131" s="1"/>
  <c r="E29" i="131" s="1"/>
  <c r="I19" i="131"/>
  <c r="D19" i="131"/>
  <c r="C19" i="131"/>
  <c r="C29" i="131" s="1"/>
  <c r="H18" i="131"/>
  <c r="H30" i="131" s="1"/>
  <c r="G18" i="131"/>
  <c r="G30" i="131" s="1"/>
  <c r="D18" i="131"/>
  <c r="H31" i="131" s="1"/>
  <c r="C18" i="131"/>
  <c r="G31" i="131" s="1"/>
  <c r="I17" i="131"/>
  <c r="I16" i="131"/>
  <c r="E16" i="131"/>
  <c r="I15" i="131"/>
  <c r="E15" i="131"/>
  <c r="I14" i="131"/>
  <c r="E14" i="131"/>
  <c r="I13" i="131"/>
  <c r="E13" i="131"/>
  <c r="I12" i="131"/>
  <c r="E12" i="131"/>
  <c r="I11" i="131"/>
  <c r="E11" i="131"/>
  <c r="I10" i="131"/>
  <c r="E10" i="131"/>
  <c r="I9" i="131"/>
  <c r="E9" i="131"/>
  <c r="I8" i="131"/>
  <c r="E8" i="131"/>
  <c r="I7" i="131"/>
  <c r="E7" i="131"/>
  <c r="I6" i="131"/>
  <c r="I18" i="131"/>
  <c r="E6" i="131"/>
  <c r="E18" i="131" s="1"/>
  <c r="I4" i="131"/>
  <c r="E154" i="130"/>
  <c r="E153" i="130"/>
  <c r="E147" i="130"/>
  <c r="D147" i="130"/>
  <c r="C147" i="130"/>
  <c r="D144" i="130"/>
  <c r="D142" i="130" s="1"/>
  <c r="E142" i="130"/>
  <c r="C142" i="130"/>
  <c r="D136" i="130"/>
  <c r="E135" i="130"/>
  <c r="D135" i="130"/>
  <c r="C135" i="130"/>
  <c r="E131" i="130"/>
  <c r="E155" i="130" s="1"/>
  <c r="D131" i="130"/>
  <c r="D155" i="130" s="1"/>
  <c r="C131" i="130"/>
  <c r="C155" i="130" s="1"/>
  <c r="C156" i="130" s="1"/>
  <c r="D121" i="130"/>
  <c r="D120" i="130"/>
  <c r="D119" i="130"/>
  <c r="D118" i="130"/>
  <c r="D117" i="130"/>
  <c r="D116" i="130" s="1"/>
  <c r="E116" i="130"/>
  <c r="C116" i="130"/>
  <c r="C130" i="130"/>
  <c r="D115" i="130"/>
  <c r="D114" i="130"/>
  <c r="D113" i="130"/>
  <c r="D112" i="130"/>
  <c r="D111" i="130"/>
  <c r="D110" i="130"/>
  <c r="D109" i="130"/>
  <c r="D108" i="130"/>
  <c r="D107" i="130"/>
  <c r="D106" i="130"/>
  <c r="D105" i="130"/>
  <c r="D104" i="130"/>
  <c r="D103" i="130"/>
  <c r="D102" i="130"/>
  <c r="D101" i="130"/>
  <c r="D100" i="130"/>
  <c r="D99" i="130"/>
  <c r="D95" i="130" s="1"/>
  <c r="D98" i="130"/>
  <c r="D97" i="130"/>
  <c r="D96" i="130"/>
  <c r="E95" i="130"/>
  <c r="E130" i="130" s="1"/>
  <c r="E156" i="130" s="1"/>
  <c r="E93" i="130"/>
  <c r="C92" i="130"/>
  <c r="E86" i="130"/>
  <c r="E85" i="130"/>
  <c r="E84" i="130"/>
  <c r="E83" i="130"/>
  <c r="E82" i="130"/>
  <c r="E81" i="130"/>
  <c r="E80" i="130"/>
  <c r="D80" i="130"/>
  <c r="C80" i="130"/>
  <c r="E79" i="130"/>
  <c r="E78" i="130"/>
  <c r="E77" i="130"/>
  <c r="E76" i="130"/>
  <c r="D76" i="130"/>
  <c r="C76" i="130"/>
  <c r="C87" i="130" s="1"/>
  <c r="E75" i="130"/>
  <c r="E73" i="130" s="1"/>
  <c r="D74" i="130"/>
  <c r="D73" i="130" s="1"/>
  <c r="C73" i="130"/>
  <c r="E72" i="130"/>
  <c r="E71" i="130"/>
  <c r="E70" i="130"/>
  <c r="E68" i="130" s="1"/>
  <c r="D69" i="130"/>
  <c r="D68" i="130" s="1"/>
  <c r="D87" i="130" s="1"/>
  <c r="D161" i="130" s="1"/>
  <c r="C68" i="130"/>
  <c r="E67" i="130"/>
  <c r="E66" i="130"/>
  <c r="E65" i="130"/>
  <c r="E64" i="130" s="1"/>
  <c r="D64" i="130"/>
  <c r="C64" i="130"/>
  <c r="E62" i="130"/>
  <c r="E61" i="130"/>
  <c r="D60" i="130"/>
  <c r="D58" i="130" s="1"/>
  <c r="E59" i="130"/>
  <c r="E58" i="130" s="1"/>
  <c r="C58" i="130"/>
  <c r="E57" i="130"/>
  <c r="D56" i="130"/>
  <c r="D53" i="130" s="1"/>
  <c r="E55" i="130"/>
  <c r="E54" i="130"/>
  <c r="E53" i="130" s="1"/>
  <c r="C53" i="130"/>
  <c r="D49" i="130"/>
  <c r="E47" i="130"/>
  <c r="D47" i="130"/>
  <c r="C47" i="130"/>
  <c r="D46" i="130"/>
  <c r="D45" i="130"/>
  <c r="D44" i="130"/>
  <c r="D43" i="130"/>
  <c r="D42" i="130"/>
  <c r="D41" i="130"/>
  <c r="D40" i="130"/>
  <c r="D39" i="130"/>
  <c r="D38" i="130"/>
  <c r="D37" i="130"/>
  <c r="D36" i="130"/>
  <c r="D35" i="130" s="1"/>
  <c r="E35" i="130"/>
  <c r="C35" i="130"/>
  <c r="D34" i="130"/>
  <c r="D33" i="130"/>
  <c r="D32" i="130"/>
  <c r="D31" i="130"/>
  <c r="D27" i="130" s="1"/>
  <c r="D30" i="130"/>
  <c r="D29" i="130"/>
  <c r="D28" i="130"/>
  <c r="E27" i="130"/>
  <c r="C27" i="130"/>
  <c r="E26" i="130"/>
  <c r="E25" i="130"/>
  <c r="E20" i="130" s="1"/>
  <c r="E24" i="130"/>
  <c r="E23" i="130"/>
  <c r="E22" i="130"/>
  <c r="E21" i="130"/>
  <c r="D20" i="130"/>
  <c r="C20" i="130"/>
  <c r="E19" i="130"/>
  <c r="D18" i="130"/>
  <c r="D13" i="130" s="1"/>
  <c r="D63" i="130" s="1"/>
  <c r="E17" i="130"/>
  <c r="E16" i="130"/>
  <c r="E15" i="130"/>
  <c r="E14" i="130"/>
  <c r="E13" i="130" s="1"/>
  <c r="E63" i="130" s="1"/>
  <c r="C13" i="130"/>
  <c r="C63" i="130" s="1"/>
  <c r="D12" i="130"/>
  <c r="D11" i="130"/>
  <c r="D10" i="130"/>
  <c r="D9" i="130"/>
  <c r="D6" i="130"/>
  <c r="D8" i="130"/>
  <c r="D7" i="130"/>
  <c r="E6" i="130"/>
  <c r="C6" i="130"/>
  <c r="C3" i="130"/>
  <c r="C3" i="129"/>
  <c r="C4" i="132" s="1"/>
  <c r="G4" i="132" s="1"/>
  <c r="C6" i="129"/>
  <c r="C63" i="129" s="1"/>
  <c r="E6" i="129"/>
  <c r="D7" i="129"/>
  <c r="D6" i="129" s="1"/>
  <c r="D8" i="129"/>
  <c r="D9" i="129"/>
  <c r="D10" i="129"/>
  <c r="D11" i="129"/>
  <c r="D12" i="129"/>
  <c r="C13" i="129"/>
  <c r="E14" i="129"/>
  <c r="E15" i="129"/>
  <c r="E16" i="129"/>
  <c r="E17" i="129"/>
  <c r="E13" i="129"/>
  <c r="E63" i="129" s="1"/>
  <c r="D18" i="129"/>
  <c r="D13" i="129" s="1"/>
  <c r="E19" i="129"/>
  <c r="C20" i="129"/>
  <c r="D20" i="129"/>
  <c r="E21" i="129"/>
  <c r="E20" i="129" s="1"/>
  <c r="E22" i="129"/>
  <c r="E23" i="129"/>
  <c r="E24" i="129"/>
  <c r="E25" i="129"/>
  <c r="E26" i="129"/>
  <c r="C27" i="129"/>
  <c r="E27" i="129"/>
  <c r="D28" i="129"/>
  <c r="D27" i="129" s="1"/>
  <c r="D29" i="129"/>
  <c r="D30" i="129"/>
  <c r="D31" i="129"/>
  <c r="D32" i="129"/>
  <c r="D33" i="129"/>
  <c r="D34" i="129"/>
  <c r="C35" i="129"/>
  <c r="E35" i="129"/>
  <c r="D36" i="129"/>
  <c r="D37" i="129"/>
  <c r="D38" i="129"/>
  <c r="D39" i="129"/>
  <c r="D35" i="129" s="1"/>
  <c r="D40" i="129"/>
  <c r="D41" i="129"/>
  <c r="D42" i="129"/>
  <c r="D43" i="129"/>
  <c r="D44" i="129"/>
  <c r="D45" i="129"/>
  <c r="D46" i="129"/>
  <c r="C47" i="129"/>
  <c r="E47" i="129"/>
  <c r="D49" i="129"/>
  <c r="D47" i="129" s="1"/>
  <c r="C53" i="129"/>
  <c r="E54" i="129"/>
  <c r="E53" i="129" s="1"/>
  <c r="E55" i="129"/>
  <c r="D56" i="129"/>
  <c r="D53" i="129" s="1"/>
  <c r="E57" i="129"/>
  <c r="C58" i="129"/>
  <c r="D58" i="129"/>
  <c r="E59" i="129"/>
  <c r="D60" i="129"/>
  <c r="E61" i="129"/>
  <c r="E58" i="129"/>
  <c r="E62" i="129"/>
  <c r="C64" i="129"/>
  <c r="C87" i="129" s="1"/>
  <c r="C161" i="129" s="1"/>
  <c r="D64" i="129"/>
  <c r="E65" i="129"/>
  <c r="E64" i="129" s="1"/>
  <c r="E66" i="129"/>
  <c r="E67" i="129"/>
  <c r="C68" i="129"/>
  <c r="D68" i="129"/>
  <c r="D87" i="129" s="1"/>
  <c r="D69" i="129"/>
  <c r="E70" i="129"/>
  <c r="E68" i="129" s="1"/>
  <c r="E71" i="129"/>
  <c r="E72" i="129"/>
  <c r="C73" i="129"/>
  <c r="D73" i="129"/>
  <c r="E73" i="129"/>
  <c r="D74" i="129"/>
  <c r="E75" i="129"/>
  <c r="C76" i="129"/>
  <c r="D76" i="129"/>
  <c r="E77" i="129"/>
  <c r="E76" i="129" s="1"/>
  <c r="E78" i="129"/>
  <c r="E79" i="129"/>
  <c r="C80" i="129"/>
  <c r="D80" i="129"/>
  <c r="E81" i="129"/>
  <c r="E82" i="129"/>
  <c r="E80" i="129" s="1"/>
  <c r="E83" i="129"/>
  <c r="E84" i="129"/>
  <c r="E85" i="129"/>
  <c r="E86" i="129"/>
  <c r="C92" i="129"/>
  <c r="E93" i="129"/>
  <c r="E95" i="129"/>
  <c r="E130" i="129"/>
  <c r="D96" i="129"/>
  <c r="D95" i="129"/>
  <c r="D97" i="129"/>
  <c r="D98" i="129"/>
  <c r="D99" i="129"/>
  <c r="D100" i="129"/>
  <c r="D101" i="129"/>
  <c r="D102" i="129"/>
  <c r="D103" i="129"/>
  <c r="D104" i="129"/>
  <c r="D105" i="129"/>
  <c r="D106" i="129"/>
  <c r="D107" i="129"/>
  <c r="D108" i="129"/>
  <c r="D109" i="129"/>
  <c r="D110" i="129"/>
  <c r="D111" i="129"/>
  <c r="D112" i="129"/>
  <c r="D113" i="129"/>
  <c r="D114" i="129"/>
  <c r="D115" i="129"/>
  <c r="C116" i="129"/>
  <c r="E116" i="129"/>
  <c r="D117" i="129"/>
  <c r="D116" i="129" s="1"/>
  <c r="D130" i="129" s="1"/>
  <c r="D118" i="129"/>
  <c r="D119" i="129"/>
  <c r="D120" i="129"/>
  <c r="D121" i="129"/>
  <c r="C130" i="129"/>
  <c r="C156" i="129" s="1"/>
  <c r="C131" i="129"/>
  <c r="D131" i="129"/>
  <c r="E131" i="129"/>
  <c r="E155" i="129" s="1"/>
  <c r="E156" i="129" s="1"/>
  <c r="C135" i="129"/>
  <c r="E135" i="129"/>
  <c r="D136" i="129"/>
  <c r="D135" i="129" s="1"/>
  <c r="C142" i="129"/>
  <c r="E142" i="129"/>
  <c r="D144" i="129"/>
  <c r="D142" i="129" s="1"/>
  <c r="C147" i="129"/>
  <c r="D147" i="129"/>
  <c r="E147" i="129"/>
  <c r="E153" i="129"/>
  <c r="E154" i="129"/>
  <c r="C155" i="129"/>
  <c r="C1" i="127"/>
  <c r="C1" i="126"/>
  <c r="C1" i="124"/>
  <c r="C1" i="123"/>
  <c r="C1" i="121"/>
  <c r="C1" i="120"/>
  <c r="I13" i="94"/>
  <c r="I36" i="94"/>
  <c r="C8" i="128"/>
  <c r="C20" i="128"/>
  <c r="C22" i="128" s="1"/>
  <c r="E26" i="87"/>
  <c r="D26" i="87"/>
  <c r="C26" i="87"/>
  <c r="C29" i="121"/>
  <c r="C29" i="120"/>
  <c r="C26" i="118"/>
  <c r="C26" i="117"/>
  <c r="F3" i="64"/>
  <c r="E3" i="63"/>
  <c r="E3" i="64" s="1"/>
  <c r="C146" i="121"/>
  <c r="C140" i="121"/>
  <c r="C146" i="120"/>
  <c r="C140" i="120"/>
  <c r="E3" i="128"/>
  <c r="E26" i="128" s="1"/>
  <c r="C3" i="128"/>
  <c r="C26" i="128" s="1"/>
  <c r="D3" i="128"/>
  <c r="D26" i="128" s="1"/>
  <c r="E29" i="128"/>
  <c r="D29" i="128"/>
  <c r="C29" i="128"/>
  <c r="C33" i="128" s="1"/>
  <c r="C35" i="128" s="1"/>
  <c r="E8" i="128"/>
  <c r="E20" i="128" s="1"/>
  <c r="E22" i="128" s="1"/>
  <c r="D8" i="128"/>
  <c r="D20" i="128" s="1"/>
  <c r="D22" i="128" s="1"/>
  <c r="C51" i="127"/>
  <c r="C45" i="127"/>
  <c r="C57" i="127" s="1"/>
  <c r="C51" i="126"/>
  <c r="C45" i="126"/>
  <c r="C57" i="126"/>
  <c r="C52" i="124"/>
  <c r="C46" i="124"/>
  <c r="C58" i="124" s="1"/>
  <c r="C52" i="123"/>
  <c r="C46" i="123"/>
  <c r="C58" i="123" s="1"/>
  <c r="D93" i="87"/>
  <c r="E93" i="87"/>
  <c r="D114" i="87"/>
  <c r="D128" i="87" s="1"/>
  <c r="E114" i="87"/>
  <c r="D129" i="87"/>
  <c r="D153" i="87" s="1"/>
  <c r="E129" i="87"/>
  <c r="D133" i="87"/>
  <c r="E133" i="87"/>
  <c r="E153" i="87"/>
  <c r="D140" i="87"/>
  <c r="E140" i="87"/>
  <c r="D145" i="87"/>
  <c r="E145" i="87"/>
  <c r="C145" i="87"/>
  <c r="C140" i="87"/>
  <c r="C133" i="87"/>
  <c r="C129" i="87"/>
  <c r="C114" i="87"/>
  <c r="C93" i="87"/>
  <c r="D5" i="87"/>
  <c r="D62" i="87" s="1"/>
  <c r="E5" i="87"/>
  <c r="D12" i="87"/>
  <c r="E12" i="87"/>
  <c r="D19" i="87"/>
  <c r="E19" i="87"/>
  <c r="D34" i="87"/>
  <c r="E34" i="87"/>
  <c r="D46" i="87"/>
  <c r="E46" i="87"/>
  <c r="D52" i="87"/>
  <c r="E52" i="87"/>
  <c r="D57" i="87"/>
  <c r="E57" i="87"/>
  <c r="D63" i="87"/>
  <c r="D86" i="87" s="1"/>
  <c r="E63" i="87"/>
  <c r="D67" i="87"/>
  <c r="E67" i="87"/>
  <c r="D72" i="87"/>
  <c r="E72" i="87"/>
  <c r="D75" i="87"/>
  <c r="E75" i="87"/>
  <c r="D79" i="87"/>
  <c r="E79" i="87"/>
  <c r="E86" i="87" s="1"/>
  <c r="E87" i="87" s="1"/>
  <c r="C79" i="87"/>
  <c r="C75" i="87"/>
  <c r="C72" i="87"/>
  <c r="C67" i="87"/>
  <c r="C63" i="87"/>
  <c r="C57" i="87"/>
  <c r="C52" i="87"/>
  <c r="C46" i="87"/>
  <c r="C62" i="87" s="1"/>
  <c r="C87" i="87" s="1"/>
  <c r="C34" i="87"/>
  <c r="C19" i="87"/>
  <c r="C12" i="87"/>
  <c r="C5" i="87"/>
  <c r="C37" i="127"/>
  <c r="C30" i="127"/>
  <c r="C26" i="127"/>
  <c r="C20" i="127"/>
  <c r="C8" i="127"/>
  <c r="C36" i="127" s="1"/>
  <c r="C41" i="127" s="1"/>
  <c r="C37" i="126"/>
  <c r="C30" i="126"/>
  <c r="C26" i="126"/>
  <c r="C20" i="126"/>
  <c r="C8" i="126"/>
  <c r="C36" i="126" s="1"/>
  <c r="C41" i="126" s="1"/>
  <c r="C38" i="124"/>
  <c r="C31" i="124"/>
  <c r="C26" i="124"/>
  <c r="C20" i="124"/>
  <c r="C8" i="124"/>
  <c r="C37" i="124"/>
  <c r="C42" i="124" s="1"/>
  <c r="C38" i="123"/>
  <c r="C31" i="123"/>
  <c r="C26" i="123"/>
  <c r="C20" i="123"/>
  <c r="C8" i="123"/>
  <c r="C37" i="123" s="1"/>
  <c r="C42" i="123" s="1"/>
  <c r="C133" i="121"/>
  <c r="C129" i="121"/>
  <c r="C154" i="121" s="1"/>
  <c r="C114" i="121"/>
  <c r="C93" i="121"/>
  <c r="C128" i="121"/>
  <c r="C82" i="121"/>
  <c r="C78" i="121"/>
  <c r="C75" i="121"/>
  <c r="C70" i="121"/>
  <c r="C66" i="121"/>
  <c r="C89" i="121" s="1"/>
  <c r="C60" i="121"/>
  <c r="C55" i="121"/>
  <c r="C49" i="121"/>
  <c r="C37" i="121"/>
  <c r="C22" i="121"/>
  <c r="C15" i="121"/>
  <c r="C8" i="121"/>
  <c r="C65" i="121" s="1"/>
  <c r="C133" i="120"/>
  <c r="C129" i="120"/>
  <c r="C154" i="120" s="1"/>
  <c r="C114" i="120"/>
  <c r="C93" i="120"/>
  <c r="C128" i="120"/>
  <c r="C155" i="120" s="1"/>
  <c r="C82" i="120"/>
  <c r="C78" i="120"/>
  <c r="C75" i="120"/>
  <c r="C70" i="120"/>
  <c r="C89" i="120" s="1"/>
  <c r="C66" i="120"/>
  <c r="C60" i="120"/>
  <c r="C55" i="120"/>
  <c r="C49" i="120"/>
  <c r="C37" i="120"/>
  <c r="C22" i="120"/>
  <c r="C15" i="120"/>
  <c r="C8" i="120"/>
  <c r="C65" i="120" s="1"/>
  <c r="C90" i="120" s="1"/>
  <c r="C145" i="118"/>
  <c r="C140" i="118"/>
  <c r="C133" i="118"/>
  <c r="C153" i="118"/>
  <c r="C154" i="118" s="1"/>
  <c r="C129" i="118"/>
  <c r="C114" i="118"/>
  <c r="C93" i="118"/>
  <c r="C128" i="118"/>
  <c r="C79" i="118"/>
  <c r="C75" i="118"/>
  <c r="C72" i="118"/>
  <c r="C67" i="118"/>
  <c r="C63" i="118"/>
  <c r="C86" i="118" s="1"/>
  <c r="C159" i="118" s="1"/>
  <c r="C57" i="118"/>
  <c r="C52" i="118"/>
  <c r="C46" i="118"/>
  <c r="C34" i="118"/>
  <c r="C19" i="118"/>
  <c r="C12" i="118"/>
  <c r="C5" i="118"/>
  <c r="C62" i="118" s="1"/>
  <c r="C3" i="118"/>
  <c r="C91" i="118" s="1"/>
  <c r="C145" i="117"/>
  <c r="C140" i="117"/>
  <c r="C133" i="117"/>
  <c r="C129" i="117"/>
  <c r="C153" i="117" s="1"/>
  <c r="C114" i="117"/>
  <c r="C93" i="117"/>
  <c r="C128" i="117"/>
  <c r="C154" i="117" s="1"/>
  <c r="C79" i="117"/>
  <c r="C75" i="117"/>
  <c r="C72" i="117"/>
  <c r="C67" i="117"/>
  <c r="C63" i="117"/>
  <c r="C86" i="117" s="1"/>
  <c r="C159" i="117" s="1"/>
  <c r="C57" i="117"/>
  <c r="C52" i="117"/>
  <c r="C46" i="117"/>
  <c r="C34" i="117"/>
  <c r="C19" i="117"/>
  <c r="C12" i="117"/>
  <c r="C5" i="117"/>
  <c r="C62" i="117" s="1"/>
  <c r="C3" i="117"/>
  <c r="C91" i="117" s="1"/>
  <c r="A1" i="70"/>
  <c r="A1" i="24"/>
  <c r="H4" i="66"/>
  <c r="G4" i="66"/>
  <c r="F4" i="66"/>
  <c r="E4" i="66"/>
  <c r="D3" i="66"/>
  <c r="C3" i="87"/>
  <c r="C91" i="87"/>
  <c r="D3" i="87"/>
  <c r="D91" i="87" s="1"/>
  <c r="A47" i="71"/>
  <c r="D4" i="71"/>
  <c r="D14" i="71" s="1"/>
  <c r="D27" i="71" s="1"/>
  <c r="D37" i="71" s="1"/>
  <c r="C4" i="71"/>
  <c r="C14" i="71" s="1"/>
  <c r="C27" i="71" s="1"/>
  <c r="C37" i="71" s="1"/>
  <c r="B4" i="71"/>
  <c r="B14" i="71" s="1"/>
  <c r="B27" i="71" s="1"/>
  <c r="B37" i="71" s="1"/>
  <c r="F3" i="63"/>
  <c r="D3" i="63"/>
  <c r="D3" i="64" s="1"/>
  <c r="A12" i="75"/>
  <c r="A11" i="76"/>
  <c r="A4" i="76"/>
  <c r="H16" i="66"/>
  <c r="G16" i="66"/>
  <c r="F16" i="66"/>
  <c r="I16" i="66" s="1"/>
  <c r="E16" i="66"/>
  <c r="D16" i="66"/>
  <c r="H14" i="66"/>
  <c r="G14" i="66"/>
  <c r="F14" i="66"/>
  <c r="E14" i="66"/>
  <c r="D14" i="66"/>
  <c r="I14" i="66" s="1"/>
  <c r="H12" i="66"/>
  <c r="I12" i="66" s="1"/>
  <c r="G12" i="66"/>
  <c r="F12" i="66"/>
  <c r="E12" i="66"/>
  <c r="E18" i="66" s="1"/>
  <c r="D12" i="66"/>
  <c r="H9" i="66"/>
  <c r="H18" i="66" s="1"/>
  <c r="G9" i="66"/>
  <c r="G18" i="66" s="1"/>
  <c r="F9" i="66"/>
  <c r="I9" i="66" s="1"/>
  <c r="D18" i="66"/>
  <c r="D6" i="76"/>
  <c r="D14" i="76"/>
  <c r="C8" i="78"/>
  <c r="O21" i="24"/>
  <c r="O9" i="24"/>
  <c r="B35" i="71"/>
  <c r="E28" i="71"/>
  <c r="E30" i="71"/>
  <c r="E35" i="71" s="1"/>
  <c r="E31" i="71"/>
  <c r="E32" i="71"/>
  <c r="E33" i="71"/>
  <c r="E34" i="71"/>
  <c r="D35" i="71"/>
  <c r="C35" i="71"/>
  <c r="E5" i="71"/>
  <c r="E12" i="71" s="1"/>
  <c r="E7" i="71"/>
  <c r="E8" i="71"/>
  <c r="E9" i="71"/>
  <c r="E10" i="71"/>
  <c r="E11" i="71"/>
  <c r="D12" i="71"/>
  <c r="C12" i="71"/>
  <c r="B12" i="71"/>
  <c r="E6" i="71"/>
  <c r="E15" i="71"/>
  <c r="E22" i="71" s="1"/>
  <c r="E16" i="71"/>
  <c r="E17" i="71"/>
  <c r="E18" i="71"/>
  <c r="E19" i="71"/>
  <c r="E20" i="71"/>
  <c r="E21" i="71"/>
  <c r="B22" i="71"/>
  <c r="C22" i="71"/>
  <c r="D22" i="71"/>
  <c r="E29" i="71"/>
  <c r="E38" i="71"/>
  <c r="E45" i="71"/>
  <c r="E39" i="71"/>
  <c r="E40" i="71"/>
  <c r="E41" i="71"/>
  <c r="E42" i="71"/>
  <c r="E43" i="71"/>
  <c r="E44" i="71"/>
  <c r="B45" i="71"/>
  <c r="C45" i="71"/>
  <c r="D45" i="71"/>
  <c r="D52" i="71"/>
  <c r="D38" i="70"/>
  <c r="I7" i="66"/>
  <c r="I8" i="66"/>
  <c r="I10" i="66"/>
  <c r="I11" i="66"/>
  <c r="I13" i="66"/>
  <c r="I15" i="66"/>
  <c r="F5" i="64"/>
  <c r="F24" i="64" s="1"/>
  <c r="F6" i="64"/>
  <c r="F7" i="64"/>
  <c r="F8" i="64"/>
  <c r="F9" i="64"/>
  <c r="F10" i="64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B24" i="64"/>
  <c r="D24" i="64"/>
  <c r="E24" i="64"/>
  <c r="F5" i="63"/>
  <c r="F23" i="63" s="1"/>
  <c r="F6" i="63"/>
  <c r="F7" i="63"/>
  <c r="F8" i="63"/>
  <c r="F9" i="63"/>
  <c r="F10" i="63"/>
  <c r="F11" i="63"/>
  <c r="F12" i="63"/>
  <c r="F13" i="63"/>
  <c r="F14" i="63"/>
  <c r="F15" i="63"/>
  <c r="F16" i="63"/>
  <c r="F17" i="63"/>
  <c r="F18" i="63"/>
  <c r="F19" i="63"/>
  <c r="F20" i="63"/>
  <c r="F21" i="63"/>
  <c r="F22" i="63"/>
  <c r="B23" i="63"/>
  <c r="D23" i="63"/>
  <c r="E23" i="63"/>
  <c r="O5" i="24"/>
  <c r="N14" i="24"/>
  <c r="N25" i="24"/>
  <c r="M14" i="24"/>
  <c r="M26" i="24" s="1"/>
  <c r="M25" i="24"/>
  <c r="L14" i="24"/>
  <c r="L25" i="24"/>
  <c r="K14" i="24"/>
  <c r="K25" i="24"/>
  <c r="K26" i="24" s="1"/>
  <c r="J14" i="24"/>
  <c r="I14" i="24"/>
  <c r="I26" i="24" s="1"/>
  <c r="H14" i="24"/>
  <c r="G14" i="24"/>
  <c r="G26" i="24" s="1"/>
  <c r="G25" i="24"/>
  <c r="F14" i="24"/>
  <c r="E14" i="24"/>
  <c r="E25" i="24"/>
  <c r="D14" i="24"/>
  <c r="C14" i="24"/>
  <c r="O14" i="24" s="1"/>
  <c r="C25" i="24"/>
  <c r="C26" i="24" s="1"/>
  <c r="D25" i="24"/>
  <c r="F25" i="24"/>
  <c r="H25" i="24"/>
  <c r="I25" i="24"/>
  <c r="J25" i="24"/>
  <c r="O24" i="24"/>
  <c r="O23" i="24"/>
  <c r="O22" i="24"/>
  <c r="O20" i="24"/>
  <c r="O19" i="24"/>
  <c r="O18" i="24"/>
  <c r="O17" i="24"/>
  <c r="O16" i="24"/>
  <c r="O13" i="24"/>
  <c r="O12" i="24"/>
  <c r="O11" i="24"/>
  <c r="O10" i="24"/>
  <c r="O8" i="24"/>
  <c r="O7" i="24"/>
  <c r="O6" i="24"/>
  <c r="D33" i="128"/>
  <c r="D35" i="128" s="1"/>
  <c r="E33" i="128"/>
  <c r="E35" i="128" s="1"/>
  <c r="C153" i="87"/>
  <c r="B15" i="76"/>
  <c r="B13" i="76"/>
  <c r="E3" i="87"/>
  <c r="E91" i="87"/>
  <c r="I6" i="66"/>
  <c r="B14" i="76"/>
  <c r="C128" i="87"/>
  <c r="C154" i="87" s="1"/>
  <c r="C86" i="87"/>
  <c r="B7" i="76"/>
  <c r="E128" i="87"/>
  <c r="E154" i="87" s="1"/>
  <c r="E62" i="87"/>
  <c r="D13" i="76"/>
  <c r="D8" i="76"/>
  <c r="D7" i="76"/>
  <c r="D15" i="76"/>
  <c r="B8" i="76"/>
  <c r="B6" i="76"/>
  <c r="H26" i="24"/>
  <c r="N26" i="24"/>
  <c r="L26" i="24"/>
  <c r="J26" i="24"/>
  <c r="F26" i="24"/>
  <c r="E26" i="24"/>
  <c r="D26" i="24"/>
  <c r="C32" i="132"/>
  <c r="D33" i="132"/>
  <c r="D31" i="131"/>
  <c r="D4" i="132"/>
  <c r="H4" i="132"/>
  <c r="C4" i="131"/>
  <c r="G4" i="131" s="1"/>
  <c r="D4" i="131"/>
  <c r="H4" i="131" s="1"/>
  <c r="E15" i="76"/>
  <c r="E8" i="76"/>
  <c r="E13" i="76"/>
  <c r="E7" i="76"/>
  <c r="E6" i="76"/>
  <c r="E14" i="76"/>
  <c r="E160" i="130" l="1"/>
  <c r="C33" i="132"/>
  <c r="C31" i="132"/>
  <c r="G33" i="132"/>
  <c r="C155" i="121"/>
  <c r="D63" i="129"/>
  <c r="G32" i="131"/>
  <c r="C30" i="131"/>
  <c r="C32" i="131"/>
  <c r="D65" i="135"/>
  <c r="D90" i="135" s="1"/>
  <c r="E89" i="136"/>
  <c r="E57" i="139"/>
  <c r="C87" i="118"/>
  <c r="C158" i="118"/>
  <c r="D161" i="129"/>
  <c r="E65" i="135"/>
  <c r="E90" i="135" s="1"/>
  <c r="D154" i="136"/>
  <c r="D155" i="129"/>
  <c r="C88" i="129"/>
  <c r="C160" i="129"/>
  <c r="C155" i="136"/>
  <c r="E37" i="137"/>
  <c r="E42" i="137" s="1"/>
  <c r="I18" i="66"/>
  <c r="C87" i="117"/>
  <c r="C158" i="117"/>
  <c r="E87" i="129"/>
  <c r="E161" i="129" s="1"/>
  <c r="D88" i="130"/>
  <c r="E87" i="130"/>
  <c r="E161" i="130" s="1"/>
  <c r="D130" i="130"/>
  <c r="D156" i="130" s="1"/>
  <c r="E37" i="138"/>
  <c r="E42" i="138" s="1"/>
  <c r="C90" i="121"/>
  <c r="E30" i="131"/>
  <c r="E32" i="131"/>
  <c r="I31" i="131"/>
  <c r="E31" i="131"/>
  <c r="I32" i="131"/>
  <c r="D30" i="131"/>
  <c r="D32" i="131"/>
  <c r="H32" i="131"/>
  <c r="E30" i="132"/>
  <c r="D89" i="136"/>
  <c r="D155" i="136"/>
  <c r="D87" i="87"/>
  <c r="D156" i="129"/>
  <c r="E160" i="129"/>
  <c r="E88" i="129"/>
  <c r="D128" i="135"/>
  <c r="D155" i="135" s="1"/>
  <c r="D154" i="87"/>
  <c r="C160" i="130"/>
  <c r="C88" i="130"/>
  <c r="C161" i="130"/>
  <c r="E32" i="132"/>
  <c r="I32" i="132"/>
  <c r="E31" i="132"/>
  <c r="E33" i="132"/>
  <c r="I33" i="132"/>
  <c r="D65" i="136"/>
  <c r="D90" i="136" s="1"/>
  <c r="E65" i="136"/>
  <c r="E90" i="136" s="1"/>
  <c r="C31" i="131"/>
  <c r="F18" i="66"/>
  <c r="D32" i="132"/>
  <c r="O25" i="24"/>
  <c r="O26" i="24" s="1"/>
  <c r="C36" i="139"/>
  <c r="C41" i="139" s="1"/>
  <c r="D88" i="129" l="1"/>
  <c r="D160" i="129"/>
  <c r="D160" i="130"/>
  <c r="E88" i="130"/>
</calcChain>
</file>

<file path=xl/sharedStrings.xml><?xml version="1.0" encoding="utf-8"?>
<sst xmlns="http://schemas.openxmlformats.org/spreadsheetml/2006/main" count="4359" uniqueCount="639">
  <si>
    <t>Beruházási (felhalmozási) kiadások előirányzata beruházásonként</t>
  </si>
  <si>
    <t>Felújítási kiadások előirányzata felújításonként</t>
  </si>
  <si>
    <t>Vállalkozási maradvány igénybevétele</t>
  </si>
  <si>
    <t>Többéves kihatással járó döntések számszerűsítése évenkénti bontásban és összesítve célok szerint</t>
  </si>
  <si>
    <t>Felhalmozási bevételek</t>
  </si>
  <si>
    <t>Finanszírozási bevételek</t>
  </si>
  <si>
    <t xml:space="preserve"> Egyéb működési célú kiadások</t>
  </si>
  <si>
    <t>Finanszírozási kiadások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</si>
  <si>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</si>
  <si>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</si>
  <si>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</si>
  <si>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</si>
  <si>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</si>
  <si>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</si>
  <si>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</si>
  <si>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</si>
  <si>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</si>
  <si>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</si>
  <si>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</si>
  <si>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</si>
  <si>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</si>
  <si>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</si>
  <si>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</si>
  <si>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</si>
  <si>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</si>
  <si>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</si>
  <si>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</si>
  <si>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</si>
  <si>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</si>
  <si>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</si>
  <si>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</si>
  <si>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</si>
  <si>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</si>
  <si>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</si>
  <si>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</si>
  <si>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</si>
  <si>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</si>
  <si>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</si>
  <si>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</si>
  <si>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</si>
  <si>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</si>
  <si>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</si>
  <si>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</si>
  <si>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</si>
  <si>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</si>
  <si>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</si>
  <si>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Összesen:</t>
  </si>
  <si>
    <t>01</t>
  </si>
  <si>
    <t>Ezer forintban !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</si>
  <si>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</si>
  <si>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</si>
  <si>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</si>
  <si>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</si>
  <si>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</si>
  <si>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</si>
  <si>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</si>
  <si>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</si>
  <si>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</si>
  <si>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</si>
  <si>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</si>
  <si>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</si>
  <si>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</si>
  <si>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</si>
  <si>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</si>
  <si>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</si>
  <si>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</si>
  <si>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</si>
  <si>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</si>
  <si>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</si>
  <si>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</si>
  <si>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</si>
  <si>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</si>
  <si>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</si>
  <si>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</si>
  <si>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</si>
  <si>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</si>
  <si>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</si>
  <si>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</si>
  <si>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</si>
  <si>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</si>
  <si>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</si>
  <si>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</si>
  <si>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</si>
  <si>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</si>
  <si>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</si>
  <si>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</si>
  <si>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</si>
  <si>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</si>
  <si>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</si>
  <si>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</si>
  <si>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</si>
  <si>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</si>
  <si>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</si>
  <si>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</si>
  <si>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</si>
  <si>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</si>
  <si>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</si>
  <si>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</si>
  <si>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</si>
  <si>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</si>
  <si>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</si>
  <si>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</si>
  <si>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</si>
  <si>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</si>
  <si>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</si>
  <si>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</si>
  <si>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</si>
  <si>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</si>
  <si>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</si>
  <si>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</si>
  <si>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</si>
  <si>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</si>
  <si>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</si>
  <si>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</si>
  <si>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</si>
  <si>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</si>
  <si>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</si>
  <si>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</si>
  <si>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</si>
  <si>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Ezer forintban!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</si>
  <si>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</si>
  <si>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</si>
  <si>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</si>
  <si>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</si>
  <si>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</si>
  <si>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</si>
  <si>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</si>
  <si>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</si>
  <si>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</si>
  <si>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</si>
  <si>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</si>
  <si>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</si>
  <si>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</si>
  <si>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</si>
  <si>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</si>
  <si>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</si>
  <si>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Hozzájárulás  (E Ft)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</si>
  <si>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</si>
  <si>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</si>
  <si>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</si>
  <si>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</si>
  <si>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</si>
  <si>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</si>
  <si>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</si>
  <si>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</si>
  <si>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</si>
  <si>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</si>
  <si>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</si>
  <si>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</si>
  <si>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</si>
  <si>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</si>
  <si>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</si>
  <si>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</si>
  <si>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</si>
  <si>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</si>
  <si>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</si>
  <si>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</si>
  <si>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</si>
  <si>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</si>
  <si>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</si>
  <si>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</si>
  <si>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</si>
  <si>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</si>
  <si>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</si>
  <si>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</si>
  <si>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</si>
  <si>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</si>
  <si>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</si>
  <si>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</si>
  <si>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</si>
  <si>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</si>
  <si>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</si>
  <si>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</si>
  <si>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</si>
  <si>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</si>
  <si>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</si>
  <si>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</si>
  <si>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</si>
  <si>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</si>
  <si>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</si>
  <si>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</si>
  <si>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</si>
  <si>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</si>
  <si>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Fejlesztés várható kiadása</t>
  </si>
  <si>
    <t>Önkormányzat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</si>
  <si>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</si>
  <si>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</si>
  <si>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</si>
  <si>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</si>
  <si>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</si>
  <si>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</si>
  <si>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</si>
  <si>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</si>
  <si>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</si>
  <si>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</si>
  <si>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</si>
  <si>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</si>
  <si>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</si>
  <si>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</si>
  <si>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</si>
  <si>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</si>
  <si>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</si>
  <si>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</si>
  <si>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</si>
  <si>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</si>
  <si>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</si>
  <si>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</si>
  <si>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</si>
  <si>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</si>
  <si>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</si>
  <si>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</si>
  <si>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</si>
  <si>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</si>
  <si>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</si>
  <si>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</si>
  <si>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</si>
  <si>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</si>
  <si>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</si>
  <si>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</si>
  <si>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</si>
  <si>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</si>
  <si>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</si>
  <si>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</si>
  <si>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</si>
  <si>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</si>
  <si>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</si>
  <si>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4.2.</t>
  </si>
  <si>
    <t>4.3.</t>
  </si>
  <si>
    <t>4.4.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</si>
  <si>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</si>
  <si>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</si>
  <si>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</si>
  <si>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</si>
  <si>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</si>
  <si>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</si>
  <si>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</si>
  <si>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</si>
  <si>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</si>
  <si>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</si>
  <si>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</si>
  <si>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</si>
  <si>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</si>
  <si>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</si>
  <si>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</si>
  <si>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</si>
  <si>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</si>
  <si>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</si>
  <si>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</si>
  <si>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</si>
  <si>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</si>
  <si>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</si>
  <si>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</si>
  <si>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</si>
  <si>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</si>
  <si>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</si>
  <si>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</si>
  <si>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</si>
  <si>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</si>
  <si>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</si>
  <si>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</si>
  <si>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</si>
  <si>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</si>
  <si>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</si>
  <si>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</si>
  <si>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</si>
  <si>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</si>
  <si>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</si>
  <si>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</si>
  <si>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</si>
  <si>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</si>
  <si>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</si>
  <si>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</si>
  <si>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</si>
  <si>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</si>
  <si>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</si>
  <si>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</si>
  <si>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</si>
  <si>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</si>
  <si>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</si>
  <si>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</si>
  <si>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</si>
  <si>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</si>
  <si>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</si>
  <si>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</si>
  <si>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</si>
  <si>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</si>
  <si>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</si>
  <si>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</si>
  <si>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</si>
  <si>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</si>
  <si>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</si>
  <si>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</si>
  <si>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</si>
  <si>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</si>
  <si>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</si>
  <si>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</si>
  <si>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</si>
  <si>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</si>
  <si>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</si>
  <si>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</si>
  <si>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</si>
  <si>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</si>
  <si>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</si>
  <si>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</si>
  <si>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</si>
  <si>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</si>
  <si>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</si>
  <si>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</si>
  <si>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</si>
  <si>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</si>
  <si>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</si>
  <si>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</si>
  <si>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</si>
  <si>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</si>
  <si>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</si>
  <si>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</si>
  <si>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</si>
  <si>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</si>
  <si>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</si>
  <si>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</si>
  <si>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</si>
  <si>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</si>
  <si>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</si>
  <si>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</si>
  <si>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</si>
  <si>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</si>
  <si>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</si>
  <si>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</si>
  <si>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</si>
  <si>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</si>
  <si>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</si>
  <si>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</si>
  <si>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</si>
  <si>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</si>
  <si>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</si>
  <si>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</si>
  <si>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</si>
  <si>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</si>
  <si>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</si>
  <si>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</si>
  <si>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</si>
  <si>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</si>
  <si>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</si>
  <si>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</si>
  <si>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</si>
  <si>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</si>
  <si>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</si>
  <si>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</si>
  <si>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</si>
  <si>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</si>
  <si>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</si>
  <si>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</si>
  <si>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</si>
  <si>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</si>
  <si>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</si>
  <si>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</si>
  <si>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</si>
  <si>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</si>
  <si>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</si>
  <si>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</si>
  <si>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</si>
  <si>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</si>
  <si>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</si>
  <si>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</si>
  <si>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</si>
  <si>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</si>
  <si>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</si>
  <si>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</si>
  <si>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</si>
  <si>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</si>
  <si>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</si>
  <si>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</si>
  <si>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</si>
  <si>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</si>
  <si>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</si>
  <si>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</si>
  <si>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</si>
  <si>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</si>
  <si>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</si>
  <si>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</si>
  <si>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</si>
  <si>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</si>
  <si>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</si>
  <si>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</si>
  <si>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</si>
  <si>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</si>
  <si>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</si>
  <si>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</si>
  <si>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</si>
  <si>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</si>
  <si>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Önként vállalt feladatok bevételei, kiadása</t>
  </si>
  <si>
    <t>04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</si>
  <si>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</si>
  <si>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</si>
  <si>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</si>
  <si>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</si>
  <si>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</si>
  <si>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</si>
  <si>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</si>
  <si>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</si>
  <si>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</si>
  <si>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</si>
  <si>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</si>
  <si>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</si>
  <si>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</si>
  <si>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</si>
  <si>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</si>
  <si>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</si>
  <si>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</si>
  <si>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</si>
  <si>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</si>
  <si>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</si>
  <si>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</si>
  <si>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</si>
  <si>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</si>
  <si>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</si>
  <si>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</si>
  <si>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</si>
  <si>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</si>
  <si>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</si>
  <si>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</si>
  <si>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</si>
  <si>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</si>
  <si>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</si>
  <si>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</si>
  <si>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</si>
  <si>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</si>
  <si>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</si>
  <si>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</si>
  <si>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</si>
  <si>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</si>
  <si>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</si>
  <si>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</si>
  <si>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</si>
  <si>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</si>
  <si>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</si>
  <si>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</si>
  <si>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</si>
  <si>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</si>
  <si>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</si>
  <si>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</si>
  <si>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</si>
  <si>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</si>
  <si>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</si>
  <si>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</si>
  <si>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</si>
  <si>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</si>
  <si>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</si>
  <si>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</si>
  <si>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</si>
  <si>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</si>
  <si>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</si>
  <si>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</si>
  <si>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</si>
  <si>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</si>
  <si>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</si>
  <si>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</si>
  <si>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</si>
  <si>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</si>
  <si>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</si>
  <si>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</si>
  <si>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</si>
  <si>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Működési célú kvi támogatások és kiegészítő támogatások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</si>
  <si>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</si>
  <si>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</si>
  <si>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</si>
  <si>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</si>
  <si>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</si>
  <si>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</si>
  <si>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</si>
  <si>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</si>
  <si>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</si>
  <si>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</si>
  <si>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</si>
  <si>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</si>
  <si>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</si>
  <si>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</si>
  <si>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</si>
  <si>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</si>
  <si>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</si>
  <si>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</si>
  <si>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</si>
  <si>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</si>
  <si>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</si>
  <si>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</si>
  <si>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</si>
  <si>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</si>
  <si>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</si>
  <si>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</si>
  <si>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</si>
  <si>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</si>
  <si>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</si>
  <si>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</si>
  <si>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</si>
  <si>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</si>
  <si>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</si>
  <si>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</si>
  <si>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</si>
  <si>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</si>
  <si>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</si>
  <si>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</si>
  <si>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</si>
  <si>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</si>
  <si>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</si>
  <si>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</si>
  <si>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</si>
  <si>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</si>
  <si>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Önkormányzatok szociális és gyermekjóléti, étkeztetési feladatainak támogatása</t>
  </si>
  <si>
    <t>Közhatalmi bevételek (4.1.+…+4.7.)</t>
  </si>
  <si>
    <t>4.5.</t>
  </si>
  <si>
    <t>4.6.</t>
  </si>
  <si>
    <t>4.7.</t>
  </si>
  <si>
    <t>Építményadó</t>
  </si>
  <si>
    <t>Idegenforgalmi adó</t>
  </si>
  <si>
    <t>Iparűzési adó</t>
  </si>
  <si>
    <t>Talajterhelési díj</t>
  </si>
  <si>
    <t>2016. évi előirányzat BEVÉTELEK</t>
  </si>
  <si>
    <t>Kamatbevételek és más nyereségjellegű bevételek</t>
  </si>
  <si>
    <t>Közhatalmi bevételek (4.1.+...+4.7.)</t>
  </si>
  <si>
    <t>Kamatbevételek és más nyereség jellegű bevételek</t>
  </si>
  <si>
    <t>F=(B-D-E)</t>
  </si>
  <si>
    <t>Kiemelt előirányzat, előirányzat megnevezése</t>
  </si>
  <si>
    <t>Sajószögedi Polgármesteri Hivatal</t>
  </si>
  <si>
    <t>Sajószögedi Általános Művelődési Központ</t>
  </si>
  <si>
    <t>Építményadó és telekadó</t>
  </si>
  <si>
    <t xml:space="preserve"> ---------------------------------</t>
  </si>
  <si>
    <t>Térfigyelő kamerarendszer beüzemelése</t>
  </si>
  <si>
    <t>Szabadidőpark villamos hálózat fejlesztése</t>
  </si>
  <si>
    <t>2015-2015</t>
  </si>
  <si>
    <t>Művelődési Háznál elektromos csatlakozó szekrény kiép.</t>
  </si>
  <si>
    <t>2015-2015.</t>
  </si>
  <si>
    <t>Járdaprogram</t>
  </si>
  <si>
    <t>2014-2015</t>
  </si>
  <si>
    <t>Belterületi utak felújítása</t>
  </si>
  <si>
    <t>Iskolai tetőtéri ablakok cseréje</t>
  </si>
  <si>
    <t>Teraszkorlát felújítás (PH)</t>
  </si>
  <si>
    <t>Tűzlétra és kémény átépítés óvodaépület</t>
  </si>
  <si>
    <t>Művelődési Ház fűtéskorszerűsítés és kazáncsere</t>
  </si>
  <si>
    <t>2016-2016</t>
  </si>
  <si>
    <t>2016-2019</t>
  </si>
  <si>
    <t>Sajószöged Község Önkormányzata 2016. évi adósságot keletkeztető fejlesztési céljai</t>
  </si>
  <si>
    <t>Sajószöged Községi Önkormányzat és  önálló intézményei</t>
  </si>
  <si>
    <t>Sajószöged Községi Önkormányzat</t>
  </si>
  <si>
    <t>1.1</t>
  </si>
  <si>
    <t>Önkormányzati igazgatás-Polgármester</t>
  </si>
  <si>
    <t>fő</t>
  </si>
  <si>
    <t>1.2</t>
  </si>
  <si>
    <t>1.3</t>
  </si>
  <si>
    <t>Házi segítségnyújtás</t>
  </si>
  <si>
    <t>1.4</t>
  </si>
  <si>
    <t>Védőnői szolgálat</t>
  </si>
  <si>
    <t>Községgazdálkodás</t>
  </si>
  <si>
    <t>1.6</t>
  </si>
  <si>
    <t xml:space="preserve">Közfoglalkoztatottak </t>
  </si>
  <si>
    <t>Sajószöged Községi Önkormányzat összesen</t>
  </si>
  <si>
    <t>Polgármesteri Hivatal</t>
  </si>
  <si>
    <t xml:space="preserve">Ebből:    </t>
  </si>
  <si>
    <t>1 fő jegyző</t>
  </si>
  <si>
    <t>6 fő ügyintéző</t>
  </si>
  <si>
    <t>Polgármesteri Hivatal összesen</t>
  </si>
  <si>
    <t>Általános Művelődési Központ</t>
  </si>
  <si>
    <t>Napközi Otthonos Óvoda</t>
  </si>
  <si>
    <t>Ebből:</t>
  </si>
  <si>
    <t>2 fő óvodai nevelő munkát közvetlenül segítő</t>
  </si>
  <si>
    <t>4 fő óvodai konyha ellátása</t>
  </si>
  <si>
    <t>1 fő szakács</t>
  </si>
  <si>
    <t>1 fő élelmezésvezető</t>
  </si>
  <si>
    <t>2 fő konyhalány</t>
  </si>
  <si>
    <t>Művelődési Ház és Könyvtár</t>
  </si>
  <si>
    <t>1 fő könyvtáros</t>
  </si>
  <si>
    <t>1 fő takarító</t>
  </si>
  <si>
    <t>Sajószögedi Általános Művelődési Központ összesen</t>
  </si>
  <si>
    <t>Tervezett létszámkeret összesen</t>
  </si>
  <si>
    <t>Tervezett létszámkeret közfoglalkoztatottak nélkül</t>
  </si>
  <si>
    <t>2016. évi LÉTSZÁMKERETE</t>
  </si>
  <si>
    <t>Család- és gyermekjóléti szolgálat</t>
  </si>
  <si>
    <t>Választott tisztségviselők</t>
  </si>
  <si>
    <t>1 fő ÁMK igazgató/óvodavezető</t>
  </si>
  <si>
    <t>3 fő óvónő</t>
  </si>
  <si>
    <t>Sajószöged Községi Testedző Kör</t>
  </si>
  <si>
    <t>Sajószöged Polgárőr Egyesület</t>
  </si>
  <si>
    <t>Egyéb civil szerzvetetk</t>
  </si>
  <si>
    <t>Sajószöged Önkormányzat Községüzemeltetési Kft.</t>
  </si>
  <si>
    <t xml:space="preserve">működési </t>
  </si>
  <si>
    <t>felhalmozási</t>
  </si>
  <si>
    <t>intézményfinanszírozás</t>
  </si>
  <si>
    <t>Bon Copy Kft. (fénymásoló karbantartás)</t>
  </si>
  <si>
    <t>2013</t>
  </si>
  <si>
    <t>Mithrandir Kft (informatikai karbantartás)</t>
  </si>
  <si>
    <t>2014</t>
  </si>
  <si>
    <t>Mi-Véd Kft. (távfelügyelet)</t>
  </si>
  <si>
    <t>2006</t>
  </si>
  <si>
    <t>Közvill Zrt. (közvilágítás korszerűsítéshez hzj)</t>
  </si>
  <si>
    <t>Hitel-, kölcsöntörlesztés államházt-on kívülre (4.1. + … + 4.3.)</t>
  </si>
  <si>
    <t>E=C±D</t>
  </si>
  <si>
    <t>1. sz. módosítás 
(±)</t>
  </si>
  <si>
    <t>Eredeti
előirányzat</t>
  </si>
  <si>
    <t>Kiadási jogcím</t>
  </si>
  <si>
    <t>Telekadó</t>
  </si>
  <si>
    <t>2016. december 31. módosítás utáni</t>
  </si>
  <si>
    <r>
      <t>1. sz. módosítás 
(</t>
    </r>
    <r>
      <rPr>
        <b/>
        <sz val="9"/>
        <rFont val="Calibri"/>
        <family val="2"/>
        <charset val="238"/>
      </rPr>
      <t>±</t>
    </r>
    <r>
      <rPr>
        <b/>
        <sz val="11.7"/>
        <rFont val="Times New Roman CE"/>
        <family val="1"/>
        <charset val="238"/>
      </rPr>
      <t>)</t>
    </r>
  </si>
  <si>
    <t>2016. december 31. Módosítás utáni</t>
  </si>
  <si>
    <t xml:space="preserve">F </t>
  </si>
  <si>
    <t>I=G±H</t>
  </si>
  <si>
    <t xml:space="preserve">   Váltóbevételek</t>
  </si>
  <si>
    <t>G=(D+F)</t>
  </si>
  <si>
    <t>Térfigyelő kamerarendszer berüzemelése</t>
  </si>
  <si>
    <t>2014-2016</t>
  </si>
  <si>
    <t>Szabadidőpark villamos hálózat feljlesztése</t>
  </si>
  <si>
    <t>Egyéb beruházások önkormányzat és intézményei</t>
  </si>
  <si>
    <t>Egyéb beruházások (fennálló követelések megtérülése esetén)</t>
  </si>
  <si>
    <t>Egyéb felújítások (kintlévőségek megtérülése esetén)</t>
  </si>
  <si>
    <t>Egyéb felújítások önkormányzat és intézményeinél</t>
  </si>
  <si>
    <t xml:space="preserve">Tűzlétra és kémény átépítés Óvodaépület </t>
  </si>
  <si>
    <t>Teraszkorlát felújítás PH</t>
  </si>
  <si>
    <t>Nyílászárók cseréje iskola</t>
  </si>
  <si>
    <t>2016. december 31. Módosítási utáni</t>
  </si>
  <si>
    <r>
      <rPr>
        <vertAlign val="superscript"/>
        <sz val="12"/>
        <rFont val="Times New Roman CE"/>
        <charset val="238"/>
      </rPr>
      <t>2</t>
    </r>
    <r>
      <rPr>
        <sz val="12"/>
        <rFont val="Times New Roman CE"/>
        <charset val="238"/>
      </rPr>
      <t xml:space="preserve"> Módosította a 7/2017.(V.29.) önkormányzati rendelet 2.§ (1) bekezdése. Hatályos 2017.05.30-tól.</t>
    </r>
  </si>
  <si>
    <r>
      <rPr>
        <vertAlign val="superscript"/>
        <sz val="12"/>
        <rFont val="Times New Roman CE"/>
        <charset val="238"/>
      </rPr>
      <t>3</t>
    </r>
    <r>
      <rPr>
        <sz val="12"/>
        <rFont val="Times New Roman CE"/>
        <charset val="238"/>
      </rPr>
      <t xml:space="preserve"> Módosította a 7/2017.(V.29.) önkormányzati rendelet 2.§ (2) bekezdése. Hatályos 2017.05.30-tól.</t>
    </r>
  </si>
  <si>
    <r>
      <rPr>
        <i/>
        <vertAlign val="superscript"/>
        <sz val="10"/>
        <rFont val="Times New Roman CE"/>
        <charset val="238"/>
      </rPr>
      <t xml:space="preserve">4 </t>
    </r>
    <r>
      <rPr>
        <i/>
        <sz val="10"/>
        <rFont val="Times New Roman CE"/>
        <charset val="238"/>
      </rPr>
      <t>2.1. melléklet a 2/2016. (II.26.) önkormányzati rendelethez</t>
    </r>
  </si>
  <si>
    <r>
      <rPr>
        <vertAlign val="superscript"/>
        <sz val="10"/>
        <rFont val="Times New Roman CE"/>
        <charset val="238"/>
      </rPr>
      <t>4</t>
    </r>
    <r>
      <rPr>
        <sz val="10"/>
        <rFont val="Times New Roman CE"/>
        <charset val="238"/>
      </rPr>
      <t xml:space="preserve"> Módosította a 7/2017.(V.29.) önkormányzati rendelet 2.§ (3) bekezdése. Hatályos 2017.05.30-tól.</t>
    </r>
  </si>
  <si>
    <r>
      <rPr>
        <i/>
        <vertAlign val="superscript"/>
        <sz val="10"/>
        <rFont val="Times New Roman CE"/>
        <charset val="238"/>
      </rPr>
      <t>5</t>
    </r>
    <r>
      <rPr>
        <i/>
        <sz val="10"/>
        <rFont val="Times New Roman CE"/>
        <charset val="238"/>
      </rPr>
      <t xml:space="preserve"> 2.2. melléklet a 2/2016. (II.26.) önkormányzati rendelethez</t>
    </r>
  </si>
  <si>
    <r>
      <rPr>
        <vertAlign val="superscript"/>
        <sz val="10"/>
        <rFont val="Times New Roman CE"/>
        <charset val="238"/>
      </rPr>
      <t>5</t>
    </r>
    <r>
      <rPr>
        <sz val="10"/>
        <rFont val="Times New Roman CE"/>
        <charset val="238"/>
      </rPr>
      <t xml:space="preserve"> Módosította a 7/2017.(V.29.) önkormányzati rendelet 2.§ (4) bekezdése. Hatályos 2017.05.30-tól.</t>
    </r>
  </si>
  <si>
    <r>
      <rPr>
        <vertAlign val="superscript"/>
        <sz val="10"/>
        <rFont val="Times New Roman CE"/>
        <charset val="238"/>
      </rPr>
      <t>6</t>
    </r>
    <r>
      <rPr>
        <sz val="10"/>
        <rFont val="Times New Roman CE"/>
        <charset val="238"/>
      </rPr>
      <t xml:space="preserve"> Módosította a 7/2017.(V.29.) önkormányzati rendelet 2.§ (5) bekezdése. Hatályos 2017.05.30-tól.</t>
    </r>
  </si>
  <si>
    <r>
      <rPr>
        <vertAlign val="superscript"/>
        <sz val="10"/>
        <rFont val="Times New Roman CE"/>
        <charset val="238"/>
      </rPr>
      <t>7</t>
    </r>
    <r>
      <rPr>
        <sz val="10"/>
        <rFont val="Times New Roman CE"/>
        <charset val="238"/>
      </rPr>
      <t xml:space="preserve"> Módosította a 7/2017.(V.29.) önkormányzati rendelet 2.§ (6) bekezdése. Hatályos 2017.05.30-tól.</t>
    </r>
  </si>
  <si>
    <t>Költségvetési szerv</t>
  </si>
  <si>
    <t>Sajószögedi Általános Művelődési Központ - Család és Gyermekjóléti Szolgálat -Művelődési Ház és Könyvtár - Konyha</t>
  </si>
  <si>
    <r>
      <rPr>
        <vertAlign val="superscript"/>
        <sz val="10"/>
        <rFont val="Times New Roman CE"/>
        <charset val="238"/>
      </rPr>
      <t xml:space="preserve">8 </t>
    </r>
    <r>
      <rPr>
        <sz val="10"/>
        <rFont val="Times New Roman CE"/>
        <charset val="238"/>
      </rPr>
      <t>Módosította a 7/2017.(V.29.) önkormányzati rendelet 2.§ (7) bekezdése. Hatályos 2017.05.30-tól.</t>
    </r>
  </si>
  <si>
    <r>
      <rPr>
        <vertAlign val="superscript"/>
        <sz val="10"/>
        <rFont val="Times New Roman CE"/>
        <charset val="238"/>
      </rPr>
      <t>9</t>
    </r>
    <r>
      <rPr>
        <sz val="10"/>
        <rFont val="Times New Roman CE"/>
        <charset val="238"/>
      </rPr>
      <t xml:space="preserve"> Módosította a 7/2017.(V.29.) önkormányzati rendelet 2.§ (8) bekezdése. Hatályos 2017.05.30-tól.</t>
    </r>
  </si>
  <si>
    <r>
      <rPr>
        <i/>
        <vertAlign val="superscript"/>
        <sz val="9"/>
        <rFont val="Times New Roman"/>
        <family val="1"/>
        <charset val="238"/>
      </rPr>
      <t xml:space="preserve">8 </t>
    </r>
    <r>
      <rPr>
        <i/>
        <sz val="9"/>
        <rFont val="Times New Roman"/>
        <family val="1"/>
        <charset val="238"/>
      </rPr>
      <t>9.1. melléklet a 2/2016. (II.26.) önkormányzati rendelethez</t>
    </r>
  </si>
  <si>
    <r>
      <rPr>
        <i/>
        <vertAlign val="superscript"/>
        <sz val="9"/>
        <rFont val="Times New Roman"/>
        <family val="1"/>
        <charset val="238"/>
      </rPr>
      <t>9</t>
    </r>
    <r>
      <rPr>
        <i/>
        <sz val="9"/>
        <rFont val="Times New Roman"/>
        <family val="1"/>
        <charset val="238"/>
      </rPr>
      <t xml:space="preserve"> 9.1.1. melléklet a 2/2016. (II.26.) önkormányzati rendelethez</t>
    </r>
  </si>
  <si>
    <r>
      <rPr>
        <i/>
        <vertAlign val="superscript"/>
        <sz val="9"/>
        <rFont val="Times New Roman"/>
        <family val="1"/>
        <charset val="238"/>
      </rPr>
      <t>10</t>
    </r>
    <r>
      <rPr>
        <i/>
        <sz val="9"/>
        <rFont val="Times New Roman"/>
        <family val="1"/>
        <charset val="238"/>
      </rPr>
      <t xml:space="preserve"> 9.2. melléklet a 2/2016. (II.26.) önkormányzati rendelethez</t>
    </r>
  </si>
  <si>
    <r>
      <rPr>
        <vertAlign val="superscript"/>
        <sz val="10"/>
        <rFont val="Times New Roman CE"/>
        <charset val="238"/>
      </rPr>
      <t xml:space="preserve">10 </t>
    </r>
    <r>
      <rPr>
        <sz val="10"/>
        <rFont val="Times New Roman CE"/>
        <charset val="238"/>
      </rPr>
      <t>Módosította a 7/2017.(V.29.) önkormányzati rendelet 2.§ (9) bekezdése. Hatályos 2017.05.30-tól.</t>
    </r>
  </si>
  <si>
    <r>
      <rPr>
        <vertAlign val="superscript"/>
        <sz val="10"/>
        <rFont val="Times New Roman CE"/>
        <charset val="238"/>
      </rPr>
      <t>11</t>
    </r>
    <r>
      <rPr>
        <sz val="10"/>
        <rFont val="Times New Roman CE"/>
        <charset val="238"/>
      </rPr>
      <t xml:space="preserve"> Módosította a 7/2017.(V.29.) önkormányzati rendelet 2.§ (10) bekezdése. Hatályos 2017.05.30-tól.</t>
    </r>
  </si>
  <si>
    <r>
      <rPr>
        <i/>
        <vertAlign val="superscript"/>
        <sz val="9"/>
        <rFont val="Times New Roman"/>
        <family val="1"/>
        <charset val="238"/>
      </rPr>
      <t>11</t>
    </r>
    <r>
      <rPr>
        <i/>
        <sz val="9"/>
        <rFont val="Times New Roman"/>
        <family val="1"/>
        <charset val="238"/>
      </rPr>
      <t xml:space="preserve"> 9.2.1. melléklet a 2/2016. (II.26.) önkormányzati rendelethez</t>
    </r>
  </si>
  <si>
    <r>
      <rPr>
        <i/>
        <vertAlign val="superscript"/>
        <sz val="9"/>
        <rFont val="Times New Roman"/>
        <family val="1"/>
        <charset val="238"/>
      </rPr>
      <t>12</t>
    </r>
    <r>
      <rPr>
        <i/>
        <sz val="9"/>
        <rFont val="Times New Roman"/>
        <family val="1"/>
        <charset val="238"/>
      </rPr>
      <t xml:space="preserve"> 9.3. melléklet a 2/2016. (II.26.) önkormányzati rendelethez</t>
    </r>
  </si>
  <si>
    <r>
      <rPr>
        <vertAlign val="superscript"/>
        <sz val="10"/>
        <rFont val="Times New Roman CE"/>
        <charset val="238"/>
      </rPr>
      <t>12</t>
    </r>
    <r>
      <rPr>
        <sz val="10"/>
        <rFont val="Times New Roman CE"/>
        <charset val="238"/>
      </rPr>
      <t xml:space="preserve"> Módosította a 7/2017.(V.29.) önkormányzati rendelet 2.§ (11) bekezdése. Hatályos 2017.05.30-tól.</t>
    </r>
  </si>
  <si>
    <r>
      <rPr>
        <vertAlign val="superscript"/>
        <sz val="10"/>
        <rFont val="Times New Roman CE"/>
        <charset val="238"/>
      </rPr>
      <t>13</t>
    </r>
    <r>
      <rPr>
        <sz val="10"/>
        <rFont val="Times New Roman CE"/>
        <charset val="238"/>
      </rPr>
      <t xml:space="preserve"> Módosította a 7/2017.(V.29.) önkormányzati rendelet 2.§ (12) bekezdése. Hatályos 2017.05.30-tól.</t>
    </r>
  </si>
  <si>
    <r>
      <rPr>
        <i/>
        <vertAlign val="superscript"/>
        <sz val="9"/>
        <rFont val="Times New Roman"/>
        <family val="1"/>
        <charset val="238"/>
      </rPr>
      <t>13</t>
    </r>
    <r>
      <rPr>
        <i/>
        <sz val="9"/>
        <rFont val="Times New Roman"/>
        <family val="1"/>
        <charset val="238"/>
      </rPr>
      <t xml:space="preserve"> 9.3.1. melléklet a 2/2016. (II.26.) önkormányzati rendelethez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</si>
</sst>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_F_t_-;\-* #,##0.00\ _F_t_-;_-* &quot;-&quot;??\ _F_t_-;_-@_-"/>
    <numFmt numFmtId="166" formatCode="#,###"/>
    <numFmt numFmtId="168" formatCode="_-* #,##0\ _F_t_-;\-* #,##0\ _F_t_-;_-* &quot;-&quot;??\ _F_t_-;_-@_-"/>
  </numFmts>
  <fonts count="59" x14ac:knownFonts="1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sz val="10"/>
      <name val="Times New Roman CE"/>
      <charset val="238"/>
    </font>
    <font>
      <b/>
      <i/>
      <sz val="16"/>
      <color indexed="8"/>
      <name val="Times New Roman"/>
      <family val="1"/>
      <charset val="238"/>
    </font>
    <font>
      <sz val="13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0"/>
      <name val="Arial"/>
      <family val="2"/>
      <charset val="238"/>
    </font>
    <font>
      <sz val="13"/>
      <name val="Times New Roman"/>
      <family val="1"/>
      <charset val="238"/>
    </font>
    <font>
      <b/>
      <i/>
      <sz val="13"/>
      <color indexed="8"/>
      <name val="Times New Roman"/>
      <family val="1"/>
      <charset val="238"/>
    </font>
    <font>
      <i/>
      <sz val="13"/>
      <color indexed="8"/>
      <name val="Times New Roman"/>
      <family val="1"/>
      <charset val="238"/>
    </font>
    <font>
      <b/>
      <sz val="9"/>
      <name val="Calibri"/>
      <family val="2"/>
      <charset val="238"/>
    </font>
    <font>
      <b/>
      <sz val="11.7"/>
      <name val="Times New Roman CE"/>
      <family val="1"/>
      <charset val="238"/>
    </font>
    <font>
      <vertAlign val="superscript"/>
      <sz val="12"/>
      <name val="Times New Roman CE"/>
      <charset val="238"/>
    </font>
    <font>
      <i/>
      <vertAlign val="superscript"/>
      <sz val="10"/>
      <name val="Times New Roman CE"/>
      <charset val="238"/>
    </font>
    <font>
      <vertAlign val="superscript"/>
      <sz val="10"/>
      <name val="Times New Roman CE"/>
      <charset val="238"/>
    </font>
    <font>
      <i/>
      <sz val="9"/>
      <name val="Times New Roman"/>
      <family val="1"/>
      <charset val="238"/>
    </font>
    <font>
      <i/>
      <vertAlign val="superscript"/>
      <sz val="9"/>
      <name val="Times New Roman"/>
      <family val="1"/>
      <charset val="238"/>
    </font>
    <font>
      <b/>
      <sz val="14"/>
      <color rgb="FFFF0000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684">
    <xf numFmtId="0" fontId="0" fillId="0" borderId="0" xfId="0"/>
    <xf numFmtId="0" fontId="15" fillId="0" borderId="0" xfId="4" applyFont="1" applyFill="1"/>
    <xf numFmtId="166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1" fillId="0" borderId="1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vertical="center" wrapText="1" indent="1"/>
    </xf>
    <xf numFmtId="0" fontId="21" fillId="0" borderId="3" xfId="4" applyFont="1" applyFill="1" applyBorder="1" applyAlignment="1" applyProtection="1">
      <alignment horizontal="left" vertical="center" wrapText="1" indent="1"/>
    </xf>
    <xf numFmtId="0" fontId="21" fillId="0" borderId="4" xfId="4" applyFont="1" applyFill="1" applyBorder="1" applyAlignment="1" applyProtection="1">
      <alignment horizontal="left" vertical="center" wrapText="1" indent="1"/>
    </xf>
    <xf numFmtId="0" fontId="21" fillId="0" borderId="5" xfId="4" applyFont="1" applyFill="1" applyBorder="1" applyAlignment="1" applyProtection="1">
      <alignment horizontal="left" vertical="center" wrapText="1" indent="1"/>
    </xf>
    <xf numFmtId="0" fontId="21" fillId="0" borderId="6" xfId="4" applyFont="1" applyFill="1" applyBorder="1" applyAlignment="1" applyProtection="1">
      <alignment horizontal="left" vertical="center" wrapText="1" indent="1"/>
    </xf>
    <xf numFmtId="49" fontId="21" fillId="0" borderId="7" xfId="4" applyNumberFormat="1" applyFont="1" applyFill="1" applyBorder="1" applyAlignment="1" applyProtection="1">
      <alignment horizontal="left" vertical="center" wrapText="1" indent="1"/>
    </xf>
    <xf numFmtId="49" fontId="21" fillId="0" borderId="8" xfId="4" applyNumberFormat="1" applyFont="1" applyFill="1" applyBorder="1" applyAlignment="1" applyProtection="1">
      <alignment horizontal="left" vertical="center" wrapText="1" indent="1"/>
    </xf>
    <xf numFmtId="49" fontId="21" fillId="0" borderId="9" xfId="4" applyNumberFormat="1" applyFont="1" applyFill="1" applyBorder="1" applyAlignment="1" applyProtection="1">
      <alignment horizontal="left" vertical="center" wrapText="1" indent="1"/>
    </xf>
    <xf numFmtId="49" fontId="21" fillId="0" borderId="10" xfId="4" applyNumberFormat="1" applyFont="1" applyFill="1" applyBorder="1" applyAlignment="1" applyProtection="1">
      <alignment horizontal="left" vertical="center" wrapText="1" indent="1"/>
    </xf>
    <xf numFmtId="49" fontId="21" fillId="0" borderId="11" xfId="4" applyNumberFormat="1" applyFont="1" applyFill="1" applyBorder="1" applyAlignment="1" applyProtection="1">
      <alignment horizontal="left" vertical="center" wrapText="1" indent="1"/>
    </xf>
    <xf numFmtId="49" fontId="21" fillId="0" borderId="12" xfId="4" applyNumberFormat="1" applyFont="1" applyFill="1" applyBorder="1" applyAlignment="1" applyProtection="1">
      <alignment horizontal="left" vertical="center" wrapText="1" indent="1"/>
    </xf>
    <xf numFmtId="0" fontId="21" fillId="0" borderId="0" xfId="4" applyFont="1" applyFill="1" applyBorder="1" applyAlignment="1" applyProtection="1">
      <alignment horizontal="left" vertical="center" wrapText="1" indent="1"/>
    </xf>
    <xf numFmtId="0" fontId="19" fillId="0" borderId="13" xfId="4" applyFont="1" applyFill="1" applyBorder="1" applyAlignment="1" applyProtection="1">
      <alignment horizontal="left" vertical="center" wrapText="1" indent="1"/>
    </xf>
    <xf numFmtId="0" fontId="19" fillId="0" borderId="14" xfId="4" applyFont="1" applyFill="1" applyBorder="1" applyAlignment="1" applyProtection="1">
      <alignment horizontal="left" vertical="center" wrapText="1" indent="1"/>
    </xf>
    <xf numFmtId="0" fontId="19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6" fontId="21" fillId="0" borderId="16" xfId="0" applyNumberFormat="1" applyFont="1" applyFill="1" applyBorder="1" applyAlignment="1" applyProtection="1">
      <alignment vertical="center" wrapText="1"/>
      <protection locked="0"/>
    </xf>
    <xf numFmtId="166" fontId="21" fillId="0" borderId="17" xfId="0" applyNumberFormat="1" applyFont="1" applyFill="1" applyBorder="1" applyAlignment="1" applyProtection="1">
      <alignment vertical="center" wrapText="1"/>
      <protection locked="0"/>
    </xf>
    <xf numFmtId="166" fontId="21" fillId="0" borderId="18" xfId="0" applyNumberFormat="1" applyFont="1" applyFill="1" applyBorder="1" applyAlignment="1" applyProtection="1">
      <alignment vertical="center" wrapText="1"/>
      <protection locked="0"/>
    </xf>
    <xf numFmtId="166" fontId="21" fillId="0" borderId="2" xfId="0" applyNumberFormat="1" applyFont="1" applyFill="1" applyBorder="1" applyAlignment="1" applyProtection="1">
      <alignment vertical="center" wrapText="1"/>
      <protection locked="0"/>
    </xf>
    <xf numFmtId="166" fontId="21" fillId="0" borderId="6" xfId="0" applyNumberFormat="1" applyFont="1" applyFill="1" applyBorder="1" applyAlignment="1" applyProtection="1">
      <alignment vertical="center" wrapText="1"/>
      <protection locked="0"/>
    </xf>
    <xf numFmtId="0" fontId="19" fillId="0" borderId="14" xfId="4" applyFont="1" applyFill="1" applyBorder="1" applyAlignment="1" applyProtection="1">
      <alignment vertical="center" wrapText="1"/>
    </xf>
    <xf numFmtId="0" fontId="19" fillId="0" borderId="19" xfId="4" applyFont="1" applyFill="1" applyBorder="1" applyAlignment="1" applyProtection="1">
      <alignment vertical="center" wrapText="1"/>
    </xf>
    <xf numFmtId="0" fontId="29" fillId="0" borderId="4" xfId="0" applyFont="1" applyBorder="1" applyAlignment="1" applyProtection="1">
      <alignment horizontal="left" vertical="center" indent="1"/>
      <protection locked="0"/>
    </xf>
    <xf numFmtId="3" fontId="29" fillId="0" borderId="20" xfId="0" applyNumberFormat="1" applyFont="1" applyBorder="1" applyAlignment="1" applyProtection="1">
      <alignment horizontal="right" vertical="center" indent="1"/>
      <protection locked="0"/>
    </xf>
    <xf numFmtId="0" fontId="29" fillId="0" borderId="2" xfId="0" applyFont="1" applyBorder="1" applyAlignment="1" applyProtection="1">
      <alignment horizontal="left" vertical="center" indent="1"/>
      <protection locked="0"/>
    </xf>
    <xf numFmtId="3" fontId="29" fillId="0" borderId="16" xfId="0" applyNumberFormat="1" applyFont="1" applyBorder="1" applyAlignment="1" applyProtection="1">
      <alignment horizontal="right" vertical="center" indent="1"/>
      <protection locked="0"/>
    </xf>
    <xf numFmtId="0" fontId="29" fillId="0" borderId="6" xfId="0" applyFont="1" applyBorder="1" applyAlignment="1" applyProtection="1">
      <alignment horizontal="left" vertical="center" indent="1"/>
      <protection locked="0"/>
    </xf>
    <xf numFmtId="0" fontId="19" fillId="0" borderId="13" xfId="4" applyFont="1" applyFill="1" applyBorder="1" applyAlignment="1" applyProtection="1">
      <alignment horizontal="center" vertical="center" wrapText="1"/>
    </xf>
    <xf numFmtId="0" fontId="19" fillId="0" borderId="14" xfId="4" applyFont="1" applyFill="1" applyBorder="1" applyAlignment="1" applyProtection="1">
      <alignment horizontal="center" vertical="center" wrapText="1"/>
    </xf>
    <xf numFmtId="0" fontId="19" fillId="0" borderId="21" xfId="4" applyFont="1" applyFill="1" applyBorder="1" applyAlignment="1" applyProtection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8" fillId="0" borderId="21" xfId="4" applyFont="1" applyFill="1" applyBorder="1" applyAlignment="1" applyProtection="1">
      <alignment horizontal="center" vertical="center" wrapText="1"/>
    </xf>
    <xf numFmtId="0" fontId="21" fillId="0" borderId="0" xfId="4" applyFont="1" applyFill="1"/>
    <xf numFmtId="0" fontId="24" fillId="0" borderId="0" xfId="4" applyFont="1" applyFill="1"/>
    <xf numFmtId="166" fontId="0" fillId="0" borderId="0" xfId="0" applyNumberFormat="1" applyFill="1" applyAlignment="1">
      <alignment vertical="center" wrapText="1"/>
    </xf>
    <xf numFmtId="166" fontId="0" fillId="0" borderId="0" xfId="0" applyNumberForma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66" fontId="21" fillId="0" borderId="8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 applyProtection="1">
      <alignment vertical="center"/>
    </xf>
    <xf numFmtId="166" fontId="6" fillId="0" borderId="0" xfId="0" applyNumberFormat="1" applyFont="1" applyFill="1" applyAlignment="1" applyProtection="1">
      <alignment horizontal="right" wrapText="1"/>
    </xf>
    <xf numFmtId="166" fontId="8" fillId="0" borderId="21" xfId="0" applyNumberFormat="1" applyFont="1" applyFill="1" applyBorder="1" applyAlignment="1" applyProtection="1">
      <alignment horizontal="center" vertical="center" wrapText="1"/>
    </xf>
    <xf numFmtId="166" fontId="19" fillId="0" borderId="22" xfId="0" applyNumberFormat="1" applyFont="1" applyFill="1" applyBorder="1" applyAlignment="1" applyProtection="1">
      <alignment horizontal="center" vertical="center" wrapText="1"/>
    </xf>
    <xf numFmtId="166" fontId="19" fillId="0" borderId="23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vertical="center" wrapText="1"/>
    </xf>
    <xf numFmtId="166" fontId="21" fillId="0" borderId="16" xfId="0" applyNumberFormat="1" applyFont="1" applyFill="1" applyBorder="1" applyAlignment="1" applyProtection="1">
      <alignment vertical="center" wrapText="1"/>
    </xf>
    <xf numFmtId="166" fontId="21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18" xfId="0" applyNumberFormat="1" applyFont="1" applyFill="1" applyBorder="1" applyAlignment="1" applyProtection="1">
      <alignment vertical="center" wrapText="1"/>
    </xf>
    <xf numFmtId="166" fontId="19" fillId="0" borderId="14" xfId="0" applyNumberFormat="1" applyFont="1" applyFill="1" applyBorder="1" applyAlignment="1" applyProtection="1">
      <alignment vertical="center" wrapText="1"/>
    </xf>
    <xf numFmtId="166" fontId="19" fillId="0" borderId="21" xfId="0" applyNumberFormat="1" applyFont="1" applyFill="1" applyBorder="1" applyAlignment="1" applyProtection="1">
      <alignment vertical="center" wrapText="1"/>
    </xf>
    <xf numFmtId="166" fontId="4" fillId="0" borderId="0" xfId="0" applyNumberFormat="1" applyFont="1" applyFill="1" applyAlignment="1">
      <alignment vertical="center" wrapText="1"/>
    </xf>
    <xf numFmtId="166" fontId="1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2" xfId="0" applyNumberFormat="1" applyFont="1" applyFill="1" applyBorder="1" applyAlignment="1" applyProtection="1">
      <alignment vertical="center" wrapText="1"/>
      <protection locked="0"/>
    </xf>
    <xf numFmtId="166" fontId="18" fillId="0" borderId="16" xfId="0" applyNumberFormat="1" applyFont="1" applyFill="1" applyBorder="1" applyAlignment="1" applyProtection="1">
      <alignment vertical="center" wrapText="1"/>
    </xf>
    <xf numFmtId="166" fontId="18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6" fontId="18" fillId="0" borderId="6" xfId="0" applyNumberFormat="1" applyFont="1" applyFill="1" applyBorder="1" applyAlignment="1" applyProtection="1">
      <alignment vertical="center" wrapText="1"/>
      <protection locked="0"/>
    </xf>
    <xf numFmtId="166" fontId="18" fillId="0" borderId="18" xfId="0" applyNumberFormat="1" applyFont="1" applyFill="1" applyBorder="1" applyAlignment="1" applyProtection="1">
      <alignment vertical="center" wrapText="1"/>
    </xf>
    <xf numFmtId="166" fontId="8" fillId="0" borderId="21" xfId="0" applyNumberFormat="1" applyFont="1" applyFill="1" applyBorder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6" fontId="21" fillId="0" borderId="24" xfId="0" applyNumberFormat="1" applyFont="1" applyFill="1" applyBorder="1" applyAlignment="1" applyProtection="1">
      <alignment vertical="center" wrapText="1"/>
    </xf>
    <xf numFmtId="166" fontId="21" fillId="0" borderId="13" xfId="0" applyNumberFormat="1" applyFont="1" applyFill="1" applyBorder="1" applyAlignment="1" applyProtection="1">
      <alignment vertical="center" wrapText="1"/>
    </xf>
    <xf numFmtId="166" fontId="21" fillId="0" borderId="14" xfId="0" applyNumberFormat="1" applyFont="1" applyFill="1" applyBorder="1" applyAlignment="1" applyProtection="1">
      <alignment vertical="center" wrapText="1"/>
    </xf>
    <xf numFmtId="166" fontId="21" fillId="0" borderId="21" xfId="0" applyNumberFormat="1" applyFont="1" applyFill="1" applyBorder="1" applyAlignment="1" applyProtection="1">
      <alignment vertical="center" wrapText="1"/>
    </xf>
    <xf numFmtId="166" fontId="21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5" xfId="0" applyNumberFormat="1" applyFont="1" applyFill="1" applyBorder="1" applyAlignment="1" applyProtection="1">
      <alignment vertical="center" wrapText="1"/>
      <protection locked="0"/>
    </xf>
    <xf numFmtId="166" fontId="21" fillId="0" borderId="8" xfId="0" applyNumberFormat="1" applyFont="1" applyFill="1" applyBorder="1" applyAlignment="1" applyProtection="1">
      <alignment vertical="center" wrapText="1"/>
      <protection locked="0"/>
    </xf>
    <xf numFmtId="166" fontId="21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6" xfId="0" applyNumberFormat="1" applyFont="1" applyFill="1" applyBorder="1" applyAlignment="1" applyProtection="1">
      <alignment vertical="center" wrapText="1"/>
      <protection locked="0"/>
    </xf>
    <xf numFmtId="166" fontId="21" fillId="0" borderId="10" xfId="0" applyNumberFormat="1" applyFont="1" applyFill="1" applyBorder="1" applyAlignment="1" applyProtection="1">
      <alignment vertical="center" wrapText="1"/>
      <protection locked="0"/>
    </xf>
    <xf numFmtId="166" fontId="2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28" xfId="0" applyNumberFormat="1" applyFont="1" applyFill="1" applyBorder="1" applyAlignment="1" applyProtection="1">
      <alignment vertical="center" wrapText="1"/>
      <protection locked="0"/>
    </xf>
    <xf numFmtId="166" fontId="21" fillId="0" borderId="7" xfId="0" applyNumberFormat="1" applyFont="1" applyFill="1" applyBorder="1" applyAlignment="1" applyProtection="1">
      <alignment vertical="center" wrapText="1"/>
      <protection locked="0"/>
    </xf>
    <xf numFmtId="166" fontId="21" fillId="0" borderId="1" xfId="0" applyNumberFormat="1" applyFont="1" applyFill="1" applyBorder="1" applyAlignment="1" applyProtection="1">
      <alignment vertical="center" wrapText="1"/>
      <protection locked="0"/>
    </xf>
    <xf numFmtId="166" fontId="29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3" fontId="29" fillId="0" borderId="16" xfId="0" applyNumberFormat="1" applyFont="1" applyFill="1" applyBorder="1" applyAlignment="1" applyProtection="1">
      <alignment horizontal="right" vertical="center" indent="1"/>
      <protection locked="0"/>
    </xf>
    <xf numFmtId="3" fontId="29" fillId="0" borderId="18" xfId="0" applyNumberFormat="1" applyFont="1" applyFill="1" applyBorder="1" applyAlignment="1" applyProtection="1">
      <alignment horizontal="right" vertical="center" indent="1"/>
      <protection locked="0"/>
    </xf>
    <xf numFmtId="0" fontId="23" fillId="0" borderId="0" xfId="0" applyFont="1" applyFill="1"/>
    <xf numFmtId="3" fontId="29" fillId="0" borderId="4" xfId="0" applyNumberFormat="1" applyFont="1" applyFill="1" applyBorder="1" applyAlignment="1" applyProtection="1">
      <alignment vertical="center"/>
      <protection locked="0"/>
    </xf>
    <xf numFmtId="3" fontId="33" fillId="0" borderId="2" xfId="0" applyNumberFormat="1" applyFont="1" applyFill="1" applyBorder="1" applyAlignment="1" applyProtection="1">
      <alignment vertical="center"/>
      <protection locked="0"/>
    </xf>
    <xf numFmtId="3" fontId="29" fillId="0" borderId="2" xfId="0" applyNumberFormat="1" applyFont="1" applyFill="1" applyBorder="1" applyAlignment="1" applyProtection="1">
      <alignment vertical="center"/>
      <protection locked="0"/>
    </xf>
    <xf numFmtId="49" fontId="29" fillId="0" borderId="10" xfId="0" applyNumberFormat="1" applyFont="1" applyFill="1" applyBorder="1" applyAlignment="1" applyProtection="1">
      <alignment vertical="center"/>
      <protection locked="0"/>
    </xf>
    <xf numFmtId="3" fontId="29" fillId="0" borderId="6" xfId="0" applyNumberFormat="1" applyFont="1" applyFill="1" applyBorder="1" applyAlignment="1" applyProtection="1">
      <alignment vertical="center"/>
      <protection locked="0"/>
    </xf>
    <xf numFmtId="49" fontId="29" fillId="0" borderId="8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0" fillId="0" borderId="15" xfId="5" applyFont="1" applyFill="1" applyBorder="1" applyAlignment="1" applyProtection="1">
      <alignment horizontal="center" vertical="center" wrapText="1"/>
    </xf>
    <xf numFmtId="0" fontId="30" fillId="0" borderId="19" xfId="5" applyFont="1" applyFill="1" applyBorder="1" applyAlignment="1" applyProtection="1">
      <alignment horizontal="center" vertical="center"/>
    </xf>
    <xf numFmtId="0" fontId="30" fillId="0" borderId="31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1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1" fillId="0" borderId="7" xfId="5" applyFont="1" applyFill="1" applyBorder="1" applyAlignment="1" applyProtection="1">
      <alignment horizontal="left" vertical="center" indent="1"/>
    </xf>
    <xf numFmtId="166" fontId="21" fillId="0" borderId="1" xfId="5" applyNumberFormat="1" applyFont="1" applyFill="1" applyBorder="1" applyAlignment="1" applyProtection="1">
      <alignment vertical="center"/>
      <protection locked="0"/>
    </xf>
    <xf numFmtId="166" fontId="21" fillId="0" borderId="17" xfId="5" applyNumberFormat="1" applyFont="1" applyFill="1" applyBorder="1" applyAlignment="1" applyProtection="1">
      <alignment vertical="center"/>
    </xf>
    <xf numFmtId="0" fontId="21" fillId="0" borderId="8" xfId="5" applyFont="1" applyFill="1" applyBorder="1" applyAlignment="1" applyProtection="1">
      <alignment horizontal="left" vertical="center" indent="1"/>
    </xf>
    <xf numFmtId="166" fontId="21" fillId="0" borderId="2" xfId="5" applyNumberFormat="1" applyFont="1" applyFill="1" applyBorder="1" applyAlignment="1" applyProtection="1">
      <alignment vertical="center"/>
      <protection locked="0"/>
    </xf>
    <xf numFmtId="166" fontId="21" fillId="0" borderId="16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6" fontId="21" fillId="0" borderId="3" xfId="5" applyNumberFormat="1" applyFont="1" applyFill="1" applyBorder="1" applyAlignment="1" applyProtection="1">
      <alignment vertical="center"/>
      <protection locked="0"/>
    </xf>
    <xf numFmtId="166" fontId="21" fillId="0" borderId="29" xfId="5" applyNumberFormat="1" applyFont="1" applyFill="1" applyBorder="1" applyAlignment="1" applyProtection="1">
      <alignment vertical="center"/>
    </xf>
    <xf numFmtId="166" fontId="19" fillId="0" borderId="14" xfId="5" applyNumberFormat="1" applyFont="1" applyFill="1" applyBorder="1" applyAlignment="1" applyProtection="1">
      <alignment vertical="center"/>
    </xf>
    <xf numFmtId="166" fontId="19" fillId="0" borderId="21" xfId="5" applyNumberFormat="1" applyFont="1" applyFill="1" applyBorder="1" applyAlignment="1" applyProtection="1">
      <alignment vertical="center"/>
    </xf>
    <xf numFmtId="0" fontId="21" fillId="0" borderId="9" xfId="5" applyFont="1" applyFill="1" applyBorder="1" applyAlignment="1" applyProtection="1">
      <alignment horizontal="left" vertical="center" indent="1"/>
    </xf>
    <xf numFmtId="0" fontId="19" fillId="0" borderId="13" xfId="5" applyFont="1" applyFill="1" applyBorder="1" applyAlignment="1" applyProtection="1">
      <alignment horizontal="left" vertical="center" indent="1"/>
    </xf>
    <xf numFmtId="166" fontId="19" fillId="0" borderId="14" xfId="5" applyNumberFormat="1" applyFont="1" applyFill="1" applyBorder="1" applyProtection="1"/>
    <xf numFmtId="166" fontId="19" fillId="0" borderId="21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4" fillId="0" borderId="0" xfId="5" applyFont="1" applyFill="1" applyProtection="1">
      <protection locked="0"/>
    </xf>
    <xf numFmtId="0" fontId="23" fillId="0" borderId="0" xfId="5" applyFont="1" applyFill="1" applyProtection="1">
      <protection locked="0"/>
    </xf>
    <xf numFmtId="166" fontId="19" fillId="2" borderId="14" xfId="0" applyNumberFormat="1" applyFont="1" applyFill="1" applyBorder="1" applyAlignment="1" applyProtection="1">
      <alignment vertical="center" wrapText="1"/>
    </xf>
    <xf numFmtId="166" fontId="8" fillId="2" borderId="14" xfId="0" applyNumberFormat="1" applyFont="1" applyFill="1" applyBorder="1" applyAlignment="1" applyProtection="1">
      <alignment vertical="center" wrapText="1"/>
    </xf>
    <xf numFmtId="166" fontId="15" fillId="2" borderId="32" xfId="0" applyNumberFormat="1" applyFont="1" applyFill="1" applyBorder="1" applyAlignment="1" applyProtection="1">
      <alignment horizontal="left" vertical="center" wrapText="1" indent="2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28" fillId="0" borderId="14" xfId="4" applyFont="1" applyFill="1" applyBorder="1" applyAlignment="1" applyProtection="1">
      <alignment horizontal="left" vertical="center" wrapText="1" indent="1"/>
    </xf>
    <xf numFmtId="0" fontId="23" fillId="0" borderId="0" xfId="4" applyFont="1" applyFill="1"/>
    <xf numFmtId="166" fontId="28" fillId="0" borderId="13" xfId="0" applyNumberFormat="1" applyFont="1" applyFill="1" applyBorder="1" applyAlignment="1" applyProtection="1">
      <alignment horizontal="left" vertical="center" wrapText="1" indent="1"/>
    </xf>
    <xf numFmtId="0" fontId="36" fillId="0" borderId="0" xfId="0" applyFont="1"/>
    <xf numFmtId="0" fontId="37" fillId="0" borderId="0" xfId="0" applyFont="1"/>
    <xf numFmtId="0" fontId="37" fillId="0" borderId="0" xfId="0" applyFont="1" applyAlignment="1">
      <alignment horizontal="right" indent="1"/>
    </xf>
    <xf numFmtId="0" fontId="24" fillId="0" borderId="0" xfId="0" applyFont="1" applyAlignment="1">
      <alignment horizontal="center"/>
    </xf>
    <xf numFmtId="0" fontId="28" fillId="0" borderId="14" xfId="4" applyFont="1" applyFill="1" applyBorder="1" applyAlignment="1" applyProtection="1">
      <alignment horizontal="left" vertical="center" wrapText="1"/>
    </xf>
    <xf numFmtId="0" fontId="37" fillId="0" borderId="0" xfId="0" applyFont="1" applyFill="1"/>
    <xf numFmtId="3" fontId="37" fillId="0" borderId="0" xfId="0" applyNumberFormat="1" applyFont="1" applyFill="1" applyAlignment="1">
      <alignment horizontal="right" indent="1"/>
    </xf>
    <xf numFmtId="3" fontId="30" fillId="0" borderId="0" xfId="0" applyNumberFormat="1" applyFont="1" applyFill="1" applyAlignment="1">
      <alignment horizontal="right" indent="1"/>
    </xf>
    <xf numFmtId="0" fontId="37" fillId="0" borderId="0" xfId="0" applyFont="1" applyFill="1" applyAlignment="1">
      <alignment horizontal="right" indent="1"/>
    </xf>
    <xf numFmtId="0" fontId="6" fillId="0" borderId="33" xfId="0" applyFont="1" applyFill="1" applyBorder="1" applyAlignment="1" applyProtection="1">
      <alignment horizontal="right"/>
    </xf>
    <xf numFmtId="166" fontId="35" fillId="0" borderId="33" xfId="4" applyNumberFormat="1" applyFont="1" applyFill="1" applyBorder="1" applyAlignment="1" applyProtection="1">
      <alignment horizontal="left" vertical="center"/>
    </xf>
    <xf numFmtId="0" fontId="29" fillId="0" borderId="23" xfId="4" applyFont="1" applyFill="1" applyBorder="1" applyAlignment="1" applyProtection="1">
      <alignment horizontal="left" vertical="center" wrapText="1" indent="1"/>
    </xf>
    <xf numFmtId="0" fontId="21" fillId="0" borderId="2" xfId="4" applyFont="1" applyFill="1" applyBorder="1" applyAlignment="1" applyProtection="1">
      <alignment horizontal="left" indent="6"/>
    </xf>
    <xf numFmtId="0" fontId="21" fillId="0" borderId="2" xfId="4" applyFont="1" applyFill="1" applyBorder="1" applyAlignment="1" applyProtection="1">
      <alignment horizontal="left" vertical="center" wrapText="1" indent="6"/>
    </xf>
    <xf numFmtId="0" fontId="21" fillId="0" borderId="6" xfId="4" applyFont="1" applyFill="1" applyBorder="1" applyAlignment="1" applyProtection="1">
      <alignment horizontal="left" vertical="center" wrapText="1" indent="6"/>
    </xf>
    <xf numFmtId="0" fontId="21" fillId="0" borderId="34" xfId="4" applyFont="1" applyFill="1" applyBorder="1" applyAlignment="1" applyProtection="1">
      <alignment horizontal="left" vertical="center" wrapText="1" indent="6"/>
    </xf>
    <xf numFmtId="0" fontId="40" fillId="0" borderId="0" xfId="0" applyFont="1" applyFill="1"/>
    <xf numFmtId="0" fontId="41" fillId="0" borderId="0" xfId="0" applyFont="1"/>
    <xf numFmtId="0" fontId="15" fillId="0" borderId="0" xfId="4" applyFont="1" applyFill="1" applyBorder="1"/>
    <xf numFmtId="0" fontId="2" fillId="0" borderId="0" xfId="4" applyFont="1" applyFill="1"/>
    <xf numFmtId="166" fontId="5" fillId="0" borderId="0" xfId="4" applyNumberFormat="1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/>
    <xf numFmtId="0" fontId="22" fillId="0" borderId="0" xfId="0" applyFont="1" applyFill="1" applyBorder="1" applyAlignment="1" applyProtection="1">
      <alignment horizontal="right"/>
    </xf>
    <xf numFmtId="0" fontId="8" fillId="0" borderId="35" xfId="4" applyFont="1" applyFill="1" applyBorder="1" applyAlignment="1" applyProtection="1">
      <alignment horizontal="center" vertical="center" wrapText="1"/>
    </xf>
    <xf numFmtId="0" fontId="28" fillId="0" borderId="11" xfId="4" applyFont="1" applyFill="1" applyBorder="1" applyAlignment="1" applyProtection="1">
      <alignment horizontal="center" vertical="center" wrapText="1"/>
    </xf>
    <xf numFmtId="0" fontId="28" fillId="0" borderId="4" xfId="4" applyFont="1" applyFill="1" applyBorder="1" applyAlignment="1" applyProtection="1">
      <alignment horizontal="center" vertical="center" wrapText="1"/>
    </xf>
    <xf numFmtId="0" fontId="28" fillId="0" borderId="20" xfId="4" applyFont="1" applyFill="1" applyBorder="1" applyAlignment="1" applyProtection="1">
      <alignment horizontal="center" vertical="center" wrapText="1"/>
    </xf>
    <xf numFmtId="0" fontId="29" fillId="0" borderId="13" xfId="4" applyFont="1" applyFill="1" applyBorder="1" applyAlignment="1" applyProtection="1">
      <alignment horizontal="center" vertical="center"/>
    </xf>
    <xf numFmtId="0" fontId="29" fillId="0" borderId="11" xfId="4" applyFont="1" applyFill="1" applyBorder="1" applyAlignment="1" applyProtection="1">
      <alignment horizontal="center" vertical="center"/>
    </xf>
    <xf numFmtId="0" fontId="29" fillId="0" borderId="8" xfId="4" applyFont="1" applyFill="1" applyBorder="1" applyAlignment="1" applyProtection="1">
      <alignment horizontal="center" vertical="center"/>
    </xf>
    <xf numFmtId="0" fontId="29" fillId="0" borderId="10" xfId="4" applyFont="1" applyFill="1" applyBorder="1" applyAlignment="1" applyProtection="1">
      <alignment horizontal="center" vertical="center"/>
    </xf>
    <xf numFmtId="168" fontId="28" fillId="0" borderId="21" xfId="1" applyNumberFormat="1" applyFont="1" applyFill="1" applyBorder="1" applyProtection="1"/>
    <xf numFmtId="168" fontId="29" fillId="0" borderId="20" xfId="1" applyNumberFormat="1" applyFont="1" applyFill="1" applyBorder="1" applyProtection="1">
      <protection locked="0"/>
    </xf>
    <xf numFmtId="168" fontId="29" fillId="0" borderId="16" xfId="1" applyNumberFormat="1" applyFont="1" applyFill="1" applyBorder="1" applyProtection="1">
      <protection locked="0"/>
    </xf>
    <xf numFmtId="168" fontId="29" fillId="0" borderId="18" xfId="1" applyNumberFormat="1" applyFont="1" applyFill="1" applyBorder="1" applyProtection="1">
      <protection locked="0"/>
    </xf>
    <xf numFmtId="0" fontId="29" fillId="0" borderId="4" xfId="4" applyFont="1" applyFill="1" applyBorder="1" applyProtection="1">
      <protection locked="0"/>
    </xf>
    <xf numFmtId="0" fontId="29" fillId="0" borderId="2" xfId="4" applyFont="1" applyFill="1" applyBorder="1" applyProtection="1">
      <protection locked="0"/>
    </xf>
    <xf numFmtId="0" fontId="29" fillId="0" borderId="6" xfId="4" applyFont="1" applyFill="1" applyBorder="1" applyProtection="1">
      <protection locked="0"/>
    </xf>
    <xf numFmtId="166" fontId="0" fillId="0" borderId="0" xfId="0" applyNumberFormat="1" applyFill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center" vertical="center" wrapText="1"/>
    </xf>
    <xf numFmtId="166" fontId="8" fillId="0" borderId="14" xfId="0" applyNumberFormat="1" applyFont="1" applyFill="1" applyBorder="1" applyAlignment="1" applyProtection="1">
      <alignment horizontal="center" vertical="center" wrapText="1"/>
    </xf>
    <xf numFmtId="166" fontId="8" fillId="0" borderId="13" xfId="0" applyNumberFormat="1" applyFont="1" applyFill="1" applyBorder="1" applyAlignment="1" applyProtection="1">
      <alignment horizontal="left" vertical="center" wrapText="1"/>
    </xf>
    <xf numFmtId="166" fontId="8" fillId="0" borderId="14" xfId="0" applyNumberFormat="1" applyFont="1" applyFill="1" applyBorder="1" applyAlignment="1" applyProtection="1">
      <alignment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14" xfId="0" applyFont="1" applyFill="1" applyBorder="1" applyAlignment="1" applyProtection="1">
      <alignment horizontal="center" vertical="center" wrapText="1"/>
    </xf>
    <xf numFmtId="0" fontId="19" fillId="0" borderId="21" xfId="0" applyFont="1" applyFill="1" applyBorder="1" applyAlignment="1" applyProtection="1">
      <alignment horizontal="center" vertical="center" wrapText="1"/>
    </xf>
    <xf numFmtId="0" fontId="28" fillId="0" borderId="13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0" fontId="29" fillId="0" borderId="11" xfId="0" applyFont="1" applyBorder="1" applyAlignment="1" applyProtection="1">
      <alignment horizontal="right" vertical="center" indent="1"/>
    </xf>
    <xf numFmtId="0" fontId="29" fillId="0" borderId="8" xfId="0" applyFont="1" applyBorder="1" applyAlignment="1" applyProtection="1">
      <alignment horizontal="right" vertical="center" indent="1"/>
    </xf>
    <xf numFmtId="0" fontId="29" fillId="0" borderId="10" xfId="0" applyFont="1" applyBorder="1" applyAlignment="1" applyProtection="1">
      <alignment horizontal="right" vertical="center" indent="1"/>
    </xf>
    <xf numFmtId="166" fontId="15" fillId="3" borderId="24" xfId="0" applyNumberFormat="1" applyFont="1" applyFill="1" applyBorder="1" applyAlignment="1" applyProtection="1">
      <alignment horizontal="left" vertical="center" wrapText="1" indent="2"/>
    </xf>
    <xf numFmtId="3" fontId="31" fillId="0" borderId="21" xfId="0" applyNumberFormat="1" applyFont="1" applyFill="1" applyBorder="1" applyAlignment="1" applyProtection="1">
      <alignment horizontal="right" vertical="center" indent="1"/>
    </xf>
    <xf numFmtId="0" fontId="0" fillId="0" borderId="0" xfId="0" applyFill="1" applyProtection="1"/>
    <xf numFmtId="0" fontId="23" fillId="0" borderId="0" xfId="0" applyFont="1" applyFill="1" applyProtection="1"/>
    <xf numFmtId="0" fontId="30" fillId="0" borderId="15" xfId="0" applyFont="1" applyFill="1" applyBorder="1" applyAlignment="1" applyProtection="1">
      <alignment vertical="center"/>
    </xf>
    <xf numFmtId="0" fontId="30" fillId="0" borderId="19" xfId="0" applyFont="1" applyFill="1" applyBorder="1" applyAlignment="1" applyProtection="1">
      <alignment horizontal="center" vertical="center"/>
    </xf>
    <xf numFmtId="0" fontId="30" fillId="0" borderId="31" xfId="0" applyFont="1" applyFill="1" applyBorder="1" applyAlignment="1" applyProtection="1">
      <alignment horizontal="center" vertical="center"/>
    </xf>
    <xf numFmtId="49" fontId="29" fillId="0" borderId="11" xfId="0" applyNumberFormat="1" applyFont="1" applyFill="1" applyBorder="1" applyAlignment="1" applyProtection="1">
      <alignment vertical="center"/>
    </xf>
    <xf numFmtId="3" fontId="29" fillId="0" borderId="20" xfId="0" applyNumberFormat="1" applyFont="1" applyFill="1" applyBorder="1" applyAlignment="1" applyProtection="1">
      <alignment vertical="center"/>
    </xf>
    <xf numFmtId="49" fontId="33" fillId="0" borderId="8" xfId="0" quotePrefix="1" applyNumberFormat="1" applyFont="1" applyFill="1" applyBorder="1" applyAlignment="1" applyProtection="1">
      <alignment horizontal="left" vertical="center" indent="1"/>
    </xf>
    <xf numFmtId="3" fontId="33" fillId="0" borderId="16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vertical="center"/>
    </xf>
    <xf numFmtId="3" fontId="29" fillId="0" borderId="16" xfId="0" applyNumberFormat="1" applyFont="1" applyFill="1" applyBorder="1" applyAlignment="1" applyProtection="1">
      <alignment vertical="center"/>
    </xf>
    <xf numFmtId="49" fontId="30" fillId="0" borderId="13" xfId="0" applyNumberFormat="1" applyFont="1" applyFill="1" applyBorder="1" applyAlignment="1" applyProtection="1">
      <alignment vertical="center"/>
    </xf>
    <xf numFmtId="3" fontId="29" fillId="0" borderId="14" xfId="0" applyNumberFormat="1" applyFont="1" applyFill="1" applyBorder="1" applyAlignment="1" applyProtection="1">
      <alignment vertical="center"/>
    </xf>
    <xf numFmtId="3" fontId="29" fillId="0" borderId="21" xfId="0" applyNumberFormat="1" applyFont="1" applyFill="1" applyBorder="1" applyAlignment="1" applyProtection="1">
      <alignment vertical="center"/>
    </xf>
    <xf numFmtId="49" fontId="29" fillId="0" borderId="8" xfId="0" applyNumberFormat="1" applyFont="1" applyFill="1" applyBorder="1" applyAlignment="1" applyProtection="1">
      <alignment horizontal="left" vertical="center"/>
    </xf>
    <xf numFmtId="166" fontId="3" fillId="0" borderId="0" xfId="0" applyNumberFormat="1" applyFont="1" applyFill="1" applyAlignment="1" applyProtection="1">
      <alignment horizontal="left" vertical="center" wrapText="1"/>
    </xf>
    <xf numFmtId="166" fontId="3" fillId="0" borderId="0" xfId="0" applyNumberFormat="1" applyFont="1" applyFill="1" applyAlignment="1" applyProtection="1">
      <alignment vertical="center" wrapText="1"/>
    </xf>
    <xf numFmtId="166" fontId="18" fillId="0" borderId="0" xfId="0" applyNumberFormat="1" applyFont="1" applyFill="1" applyAlignment="1" applyProtection="1">
      <alignment vertical="center" wrapText="1"/>
    </xf>
    <xf numFmtId="0" fontId="8" fillId="0" borderId="36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31" xfId="0" applyFont="1" applyFill="1" applyBorder="1" applyAlignment="1" applyProtection="1">
      <alignment horizontal="center" vertical="center" wrapText="1"/>
    </xf>
    <xf numFmtId="0" fontId="8" fillId="0" borderId="37" xfId="0" applyFont="1" applyFill="1" applyBorder="1" applyAlignment="1" applyProtection="1">
      <alignment horizontal="center" vertical="center" wrapText="1"/>
    </xf>
    <xf numFmtId="0" fontId="8" fillId="0" borderId="38" xfId="0" applyFont="1" applyFill="1" applyBorder="1" applyAlignment="1" applyProtection="1">
      <alignment horizontal="center" vertical="center" wrapText="1"/>
    </xf>
    <xf numFmtId="166" fontId="8" fillId="0" borderId="39" xfId="0" applyNumberFormat="1" applyFont="1" applyFill="1" applyBorder="1" applyAlignment="1" applyProtection="1">
      <alignment horizontal="center" vertical="center" wrapText="1"/>
    </xf>
    <xf numFmtId="0" fontId="28" fillId="0" borderId="14" xfId="0" applyFont="1" applyFill="1" applyBorder="1" applyAlignment="1" applyProtection="1">
      <alignment horizontal="left" vertical="center" wrapText="1" indent="1"/>
    </xf>
    <xf numFmtId="0" fontId="27" fillId="0" borderId="13" xfId="0" applyFont="1" applyBorder="1" applyAlignment="1" applyProtection="1">
      <alignment horizontal="center" vertical="center" wrapText="1"/>
    </xf>
    <xf numFmtId="0" fontId="38" fillId="0" borderId="40" xfId="0" applyFont="1" applyBorder="1" applyAlignment="1" applyProtection="1">
      <alignment horizontal="left" wrapText="1" indent="1"/>
    </xf>
    <xf numFmtId="0" fontId="21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1" fillId="0" borderId="0" xfId="0" applyFont="1" applyFill="1" applyAlignment="1" applyProtection="1">
      <alignment horizontal="left" vertical="center" wrapText="1"/>
    </xf>
    <xf numFmtId="0" fontId="21" fillId="0" borderId="0" xfId="0" applyFont="1" applyFill="1" applyAlignment="1" applyProtection="1">
      <alignment vertical="center" wrapText="1"/>
    </xf>
    <xf numFmtId="0" fontId="19" fillId="0" borderId="41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0" xfId="0" applyFont="1" applyFill="1" applyBorder="1" applyAlignment="1" applyProtection="1">
      <alignment vertical="center" wrapText="1"/>
    </xf>
    <xf numFmtId="0" fontId="39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166" fontId="19" fillId="0" borderId="35" xfId="4" applyNumberFormat="1" applyFont="1" applyFill="1" applyBorder="1" applyAlignment="1" applyProtection="1">
      <alignment horizontal="right" vertical="center" wrapText="1" indent="1"/>
    </xf>
    <xf numFmtId="166" fontId="21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9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43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9" xfId="4" applyNumberFormat="1" applyFont="1" applyFill="1" applyBorder="1" applyAlignment="1" applyProtection="1">
      <alignment horizontal="right" vertical="center" wrapText="1" indent="1"/>
      <protection locked="0"/>
    </xf>
    <xf numFmtId="166" fontId="8" fillId="0" borderId="45" xfId="0" applyNumberFormat="1" applyFont="1" applyFill="1" applyBorder="1" applyAlignment="1" applyProtection="1">
      <alignment horizontal="center" vertical="center"/>
    </xf>
    <xf numFmtId="166" fontId="8" fillId="0" borderId="30" xfId="0" applyNumberFormat="1" applyFont="1" applyFill="1" applyBorder="1" applyAlignment="1" applyProtection="1">
      <alignment horizontal="center" vertical="center" wrapText="1"/>
    </xf>
    <xf numFmtId="166" fontId="19" fillId="0" borderId="41" xfId="0" applyNumberFormat="1" applyFont="1" applyFill="1" applyBorder="1" applyAlignment="1" applyProtection="1">
      <alignment horizontal="center" vertical="center" wrapText="1"/>
    </xf>
    <xf numFmtId="166" fontId="19" fillId="0" borderId="24" xfId="0" applyNumberFormat="1" applyFont="1" applyFill="1" applyBorder="1" applyAlignment="1" applyProtection="1">
      <alignment horizontal="center" vertical="center" wrapText="1"/>
    </xf>
    <xf numFmtId="166" fontId="19" fillId="0" borderId="32" xfId="0" applyNumberFormat="1" applyFont="1" applyFill="1" applyBorder="1" applyAlignment="1" applyProtection="1">
      <alignment horizontal="center" vertical="center" wrapText="1"/>
    </xf>
    <xf numFmtId="166" fontId="19" fillId="0" borderId="21" xfId="0" applyNumberFormat="1" applyFont="1" applyFill="1" applyBorder="1" applyAlignment="1" applyProtection="1">
      <alignment horizontal="center" vertical="center" wrapText="1"/>
    </xf>
    <xf numFmtId="166" fontId="19" fillId="0" borderId="28" xfId="0" applyNumberFormat="1" applyFont="1" applyFill="1" applyBorder="1" applyAlignment="1" applyProtection="1">
      <alignment horizontal="center" vertical="center" wrapText="1"/>
    </xf>
    <xf numFmtId="166" fontId="19" fillId="0" borderId="13" xfId="0" applyNumberFormat="1" applyFont="1" applyFill="1" applyBorder="1" applyAlignment="1" applyProtection="1">
      <alignment horizontal="center" vertical="center" wrapText="1"/>
    </xf>
    <xf numFmtId="166" fontId="19" fillId="0" borderId="24" xfId="0" applyNumberFormat="1" applyFont="1" applyFill="1" applyBorder="1" applyAlignment="1" applyProtection="1">
      <alignment horizontal="left" vertical="center" wrapText="1" indent="1"/>
    </xf>
    <xf numFmtId="166" fontId="19" fillId="0" borderId="8" xfId="0" applyNumberFormat="1" applyFont="1" applyFill="1" applyBorder="1" applyAlignment="1" applyProtection="1">
      <alignment horizontal="center" vertical="center" wrapText="1"/>
    </xf>
    <xf numFmtId="166" fontId="21" fillId="0" borderId="25" xfId="0" applyNumberFormat="1" applyFont="1" applyFill="1" applyBorder="1" applyAlignment="1" applyProtection="1">
      <alignment vertical="center" wrapText="1"/>
    </xf>
    <xf numFmtId="166" fontId="19" fillId="0" borderId="10" xfId="0" applyNumberFormat="1" applyFont="1" applyFill="1" applyBorder="1" applyAlignment="1" applyProtection="1">
      <alignment horizontal="center" vertical="center" wrapText="1"/>
    </xf>
    <xf numFmtId="166" fontId="21" fillId="0" borderId="26" xfId="0" applyNumberFormat="1" applyFont="1" applyFill="1" applyBorder="1" applyAlignment="1" applyProtection="1">
      <alignment vertical="center" wrapText="1"/>
    </xf>
    <xf numFmtId="166" fontId="28" fillId="0" borderId="24" xfId="0" applyNumberFormat="1" applyFont="1" applyFill="1" applyBorder="1" applyAlignment="1" applyProtection="1">
      <alignment horizontal="left" vertical="center" wrapText="1" indent="1"/>
    </xf>
    <xf numFmtId="166" fontId="19" fillId="0" borderId="7" xfId="0" applyNumberFormat="1" applyFont="1" applyFill="1" applyBorder="1" applyAlignment="1" applyProtection="1">
      <alignment horizontal="center" vertical="center" wrapText="1"/>
    </xf>
    <xf numFmtId="166" fontId="21" fillId="0" borderId="28" xfId="0" applyNumberFormat="1" applyFont="1" applyFill="1" applyBorder="1" applyAlignment="1" applyProtection="1">
      <alignment vertical="center" wrapText="1"/>
    </xf>
    <xf numFmtId="0" fontId="21" fillId="0" borderId="2" xfId="5" applyFont="1" applyFill="1" applyBorder="1" applyAlignment="1" applyProtection="1">
      <alignment horizontal="left" vertical="center" indent="1"/>
    </xf>
    <xf numFmtId="0" fontId="21" fillId="0" borderId="3" xfId="5" applyFont="1" applyFill="1" applyBorder="1" applyAlignment="1" applyProtection="1">
      <alignment horizontal="left" vertical="center" wrapText="1" indent="1"/>
    </xf>
    <xf numFmtId="0" fontId="21" fillId="0" borderId="2" xfId="5" applyFont="1" applyFill="1" applyBorder="1" applyAlignment="1" applyProtection="1">
      <alignment horizontal="left" vertical="center" wrapText="1" indent="1"/>
    </xf>
    <xf numFmtId="0" fontId="21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6" fontId="29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4" xfId="0" applyFont="1" applyBorder="1" applyAlignment="1" applyProtection="1">
      <alignment horizontal="left" vertical="center" wrapText="1" indent="1"/>
    </xf>
    <xf numFmtId="0" fontId="26" fillId="0" borderId="2" xfId="0" applyFont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horizontal="left" vertical="center" wrapText="1" indent="1"/>
    </xf>
    <xf numFmtId="0" fontId="27" fillId="0" borderId="22" xfId="0" applyFont="1" applyBorder="1" applyAlignment="1" applyProtection="1">
      <alignment horizontal="left" vertical="center" wrapText="1" indent="1"/>
    </xf>
    <xf numFmtId="166" fontId="19" fillId="0" borderId="31" xfId="4" applyNumberFormat="1" applyFont="1" applyFill="1" applyBorder="1" applyAlignment="1" applyProtection="1">
      <alignment horizontal="right" vertical="center" wrapText="1" indent="1"/>
    </xf>
    <xf numFmtId="166" fontId="19" fillId="0" borderId="21" xfId="4" applyNumberFormat="1" applyFont="1" applyFill="1" applyBorder="1" applyAlignment="1" applyProtection="1">
      <alignment horizontal="right" vertical="center" wrapText="1" indent="1"/>
    </xf>
    <xf numFmtId="166" fontId="21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9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21" xfId="4" applyNumberFormat="1" applyFont="1" applyFill="1" applyBorder="1" applyAlignment="1" applyProtection="1">
      <alignment horizontal="right" vertical="center" wrapText="1" indent="1"/>
    </xf>
    <xf numFmtId="166" fontId="7" fillId="0" borderId="0" xfId="4" applyNumberFormat="1" applyFont="1" applyFill="1" applyBorder="1" applyAlignment="1" applyProtection="1">
      <alignment horizontal="right" vertical="center" wrapText="1" indent="1"/>
    </xf>
    <xf numFmtId="166" fontId="21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6" fontId="27" fillId="0" borderId="21" xfId="0" applyNumberFormat="1" applyFont="1" applyBorder="1" applyAlignment="1" applyProtection="1">
      <alignment horizontal="right" vertical="center" wrapText="1" indent="1"/>
    </xf>
    <xf numFmtId="0" fontId="6" fillId="0" borderId="33" xfId="0" applyFont="1" applyFill="1" applyBorder="1" applyAlignment="1" applyProtection="1">
      <alignment horizontal="right" vertical="center"/>
    </xf>
    <xf numFmtId="166" fontId="21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6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21" xfId="0" applyNumberFormat="1" applyFont="1" applyFill="1" applyBorder="1" applyAlignment="1" applyProtection="1">
      <alignment horizontal="right" vertical="center" wrapText="1" indent="1"/>
    </xf>
    <xf numFmtId="166" fontId="29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0" applyNumberFormat="1" applyFont="1" applyFill="1" applyAlignment="1" applyProtection="1">
      <alignment horizontal="centerContinuous" vertical="center" wrapText="1"/>
    </xf>
    <xf numFmtId="166" fontId="0" fillId="0" borderId="0" xfId="0" applyNumberFormat="1" applyFill="1" applyAlignment="1" applyProtection="1">
      <alignment horizontal="centerContinuous" vertical="center"/>
    </xf>
    <xf numFmtId="166" fontId="6" fillId="0" borderId="0" xfId="0" applyNumberFormat="1" applyFont="1" applyFill="1" applyAlignment="1" applyProtection="1">
      <alignment horizontal="right" vertical="center"/>
    </xf>
    <xf numFmtId="166" fontId="8" fillId="0" borderId="13" xfId="0" applyNumberFormat="1" applyFont="1" applyFill="1" applyBorder="1" applyAlignment="1" applyProtection="1">
      <alignment horizontal="centerContinuous" vertical="center" wrapText="1"/>
    </xf>
    <xf numFmtId="166" fontId="8" fillId="0" borderId="14" xfId="0" applyNumberFormat="1" applyFont="1" applyFill="1" applyBorder="1" applyAlignment="1" applyProtection="1">
      <alignment horizontal="centerContinuous" vertical="center" wrapText="1"/>
    </xf>
    <xf numFmtId="166" fontId="8" fillId="0" borderId="21" xfId="0" applyNumberFormat="1" applyFont="1" applyFill="1" applyBorder="1" applyAlignment="1" applyProtection="1">
      <alignment horizontal="centerContinuous" vertical="center" wrapText="1"/>
    </xf>
    <xf numFmtId="166" fontId="4" fillId="0" borderId="0" xfId="0" applyNumberFormat="1" applyFont="1" applyFill="1" applyAlignment="1" applyProtection="1">
      <alignment horizontal="center" vertical="center" wrapText="1"/>
    </xf>
    <xf numFmtId="166" fontId="28" fillId="0" borderId="24" xfId="0" applyNumberFormat="1" applyFont="1" applyFill="1" applyBorder="1" applyAlignment="1" applyProtection="1">
      <alignment horizontal="center" vertical="center" wrapText="1"/>
    </xf>
    <xf numFmtId="166" fontId="28" fillId="0" borderId="13" xfId="0" applyNumberFormat="1" applyFont="1" applyFill="1" applyBorder="1" applyAlignment="1" applyProtection="1">
      <alignment horizontal="center" vertical="center" wrapText="1"/>
    </xf>
    <xf numFmtId="166" fontId="28" fillId="0" borderId="14" xfId="0" applyNumberFormat="1" applyFont="1" applyFill="1" applyBorder="1" applyAlignment="1" applyProtection="1">
      <alignment horizontal="center" vertical="center" wrapText="1"/>
    </xf>
    <xf numFmtId="166" fontId="28" fillId="0" borderId="21" xfId="0" applyNumberFormat="1" applyFont="1" applyFill="1" applyBorder="1" applyAlignment="1" applyProtection="1">
      <alignment horizontal="center" vertical="center" wrapText="1"/>
    </xf>
    <xf numFmtId="166" fontId="28" fillId="0" borderId="0" xfId="0" applyNumberFormat="1" applyFont="1" applyFill="1" applyAlignment="1" applyProtection="1">
      <alignment horizontal="center" vertical="center" wrapText="1"/>
    </xf>
    <xf numFmtId="166" fontId="0" fillId="0" borderId="27" xfId="0" applyNumberForma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1"/>
    </xf>
    <xf numFmtId="166" fontId="0" fillId="0" borderId="25" xfId="0" applyNumberFormat="1" applyFill="1" applyBorder="1" applyAlignment="1" applyProtection="1">
      <alignment horizontal="left" vertical="center" wrapText="1" indent="1"/>
    </xf>
    <xf numFmtId="166" fontId="21" fillId="0" borderId="8" xfId="0" applyNumberFormat="1" applyFont="1" applyFill="1" applyBorder="1" applyAlignment="1" applyProtection="1">
      <alignment horizontal="left" vertical="center" wrapText="1" indent="1"/>
    </xf>
    <xf numFmtId="166" fontId="21" fillId="0" borderId="47" xfId="0" applyNumberFormat="1" applyFont="1" applyFill="1" applyBorder="1" applyAlignment="1" applyProtection="1">
      <alignment horizontal="left" vertical="center" wrapText="1" indent="1"/>
    </xf>
    <xf numFmtId="166" fontId="31" fillId="0" borderId="24" xfId="0" applyNumberFormat="1" applyFont="1" applyFill="1" applyBorder="1" applyAlignment="1" applyProtection="1">
      <alignment horizontal="left" vertical="center" wrapText="1" indent="1"/>
    </xf>
    <xf numFmtId="166" fontId="29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1"/>
    </xf>
    <xf numFmtId="166" fontId="33" fillId="0" borderId="2" xfId="0" applyNumberFormat="1" applyFont="1" applyFill="1" applyBorder="1" applyAlignment="1" applyProtection="1">
      <alignment horizontal="right" vertical="center" wrapText="1" indent="1"/>
    </xf>
    <xf numFmtId="166" fontId="31" fillId="0" borderId="13" xfId="0" applyNumberFormat="1" applyFont="1" applyFill="1" applyBorder="1" applyAlignment="1" applyProtection="1">
      <alignment horizontal="left" vertical="center" wrapText="1" indent="1"/>
    </xf>
    <xf numFmtId="166" fontId="31" fillId="0" borderId="35" xfId="0" applyNumberFormat="1" applyFont="1" applyFill="1" applyBorder="1" applyAlignment="1" applyProtection="1">
      <alignment horizontal="right" vertical="center" wrapText="1" indent="1"/>
    </xf>
    <xf numFmtId="166" fontId="28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6" fontId="33" fillId="0" borderId="7" xfId="0" applyNumberFormat="1" applyFont="1" applyFill="1" applyBorder="1" applyAlignment="1" applyProtection="1">
      <alignment horizontal="left" vertical="center" wrapText="1" indent="1"/>
    </xf>
    <xf numFmtId="166" fontId="29" fillId="0" borderId="8" xfId="0" applyNumberFormat="1" applyFont="1" applyFill="1" applyBorder="1" applyAlignment="1" applyProtection="1">
      <alignment horizontal="left" vertical="center" wrapText="1" indent="2"/>
    </xf>
    <xf numFmtId="166" fontId="29" fillId="0" borderId="2" xfId="0" applyNumberFormat="1" applyFont="1" applyFill="1" applyBorder="1" applyAlignment="1" applyProtection="1">
      <alignment horizontal="left" vertical="center" wrapText="1" indent="2"/>
    </xf>
    <xf numFmtId="166" fontId="33" fillId="0" borderId="2" xfId="0" applyNumberFormat="1" applyFont="1" applyFill="1" applyBorder="1" applyAlignment="1" applyProtection="1">
      <alignment horizontal="left" vertical="center" wrapText="1" indent="1"/>
    </xf>
    <xf numFmtId="166" fontId="29" fillId="0" borderId="9" xfId="0" applyNumberFormat="1" applyFont="1" applyFill="1" applyBorder="1" applyAlignment="1" applyProtection="1">
      <alignment horizontal="left" vertical="center" wrapText="1" indent="1"/>
    </xf>
    <xf numFmtId="166" fontId="21" fillId="0" borderId="9" xfId="0" applyNumberFormat="1" applyFont="1" applyFill="1" applyBorder="1" applyAlignment="1" applyProtection="1">
      <alignment horizontal="left" vertical="center" wrapText="1" indent="2"/>
    </xf>
    <xf numFmtId="166" fontId="21" fillId="0" borderId="10" xfId="0" applyNumberFormat="1" applyFont="1" applyFill="1" applyBorder="1" applyAlignment="1" applyProtection="1">
      <alignment horizontal="left" vertical="center" wrapText="1" indent="2"/>
    </xf>
    <xf numFmtId="166" fontId="33" fillId="0" borderId="3" xfId="0" applyNumberFormat="1" applyFont="1" applyFill="1" applyBorder="1" applyAlignment="1" applyProtection="1">
      <alignment horizontal="right" vertical="center" wrapText="1" indent="1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34" xfId="0" applyFont="1" applyFill="1" applyBorder="1" applyAlignment="1" applyProtection="1">
      <alignment horizontal="center" vertical="center"/>
    </xf>
    <xf numFmtId="0" fontId="8" fillId="0" borderId="20" xfId="0" quotePrefix="1" applyFont="1" applyFill="1" applyBorder="1" applyAlignment="1" applyProtection="1">
      <alignment horizontal="right" vertical="center" indent="1"/>
    </xf>
    <xf numFmtId="0" fontId="8" fillId="0" borderId="31" xfId="0" applyFont="1" applyFill="1" applyBorder="1" applyAlignment="1" applyProtection="1">
      <alignment horizontal="right" vertical="center" wrapText="1" indent="1"/>
    </xf>
    <xf numFmtId="166" fontId="8" fillId="0" borderId="39" xfId="0" applyNumberFormat="1" applyFont="1" applyFill="1" applyBorder="1" applyAlignment="1" applyProtection="1">
      <alignment horizontal="right" vertical="center" wrapText="1" indent="1"/>
    </xf>
    <xf numFmtId="166" fontId="21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0" applyNumberFormat="1" applyFont="1" applyFill="1" applyBorder="1" applyAlignment="1" applyProtection="1">
      <alignment horizontal="right" vertical="center" wrapText="1" indent="1"/>
    </xf>
    <xf numFmtId="166" fontId="19" fillId="0" borderId="0" xfId="0" applyNumberFormat="1" applyFont="1" applyFill="1" applyBorder="1" applyAlignment="1" applyProtection="1">
      <alignment horizontal="right" vertical="center" wrapText="1" indent="1"/>
    </xf>
    <xf numFmtId="0" fontId="21" fillId="0" borderId="0" xfId="0" applyFont="1" applyFill="1" applyAlignment="1" applyProtection="1">
      <alignment horizontal="right" vertical="center" wrapText="1" indent="1"/>
    </xf>
    <xf numFmtId="166" fontId="19" fillId="0" borderId="35" xfId="0" applyNumberFormat="1" applyFont="1" applyFill="1" applyBorder="1" applyAlignment="1" applyProtection="1">
      <alignment horizontal="right" vertical="center" wrapText="1" indent="1"/>
    </xf>
    <xf numFmtId="166" fontId="19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20" xfId="0" applyNumberFormat="1" applyFont="1" applyFill="1" applyBorder="1" applyAlignment="1" applyProtection="1">
      <alignment horizontal="right" vertical="center"/>
    </xf>
    <xf numFmtId="49" fontId="8" fillId="0" borderId="48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49" xfId="4" applyFont="1" applyFill="1" applyBorder="1" applyAlignment="1" applyProtection="1">
      <alignment horizontal="center" vertical="center" wrapText="1"/>
    </xf>
    <xf numFmtId="0" fontId="7" fillId="0" borderId="49" xfId="4" applyFont="1" applyFill="1" applyBorder="1" applyAlignment="1" applyProtection="1">
      <alignment vertical="center" wrapText="1"/>
    </xf>
    <xf numFmtId="166" fontId="7" fillId="0" borderId="49" xfId="4" applyNumberFormat="1" applyFont="1" applyFill="1" applyBorder="1" applyAlignment="1" applyProtection="1">
      <alignment horizontal="right" vertical="center" wrapText="1" indent="1"/>
    </xf>
    <xf numFmtId="0" fontId="21" fillId="0" borderId="49" xfId="4" applyFont="1" applyFill="1" applyBorder="1" applyAlignment="1" applyProtection="1">
      <alignment horizontal="right" vertical="center" wrapText="1" indent="1"/>
      <protection locked="0"/>
    </xf>
    <xf numFmtId="166" fontId="29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0" applyFont="1" applyAlignment="1">
      <alignment horizontal="center" wrapText="1"/>
    </xf>
    <xf numFmtId="0" fontId="31" fillId="0" borderId="15" xfId="0" applyFont="1" applyBorder="1" applyAlignment="1" applyProtection="1">
      <alignment horizontal="center" vertical="center" wrapText="1"/>
    </xf>
    <xf numFmtId="0" fontId="31" fillId="0" borderId="19" xfId="0" applyFont="1" applyBorder="1" applyAlignment="1" applyProtection="1">
      <alignment horizontal="center" vertical="center"/>
    </xf>
    <xf numFmtId="0" fontId="31" fillId="0" borderId="31" xfId="0" applyFont="1" applyBorder="1" applyAlignment="1" applyProtection="1">
      <alignment horizontal="center" vertical="center" wrapText="1"/>
    </xf>
    <xf numFmtId="0" fontId="25" fillId="0" borderId="23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42" fillId="0" borderId="0" xfId="0" applyFont="1" applyFill="1" applyAlignment="1" applyProtection="1">
      <alignment horizontal="left" vertical="center" wrapText="1"/>
    </xf>
    <xf numFmtId="0" fontId="42" fillId="0" borderId="0" xfId="0" applyFont="1" applyFill="1" applyAlignment="1" applyProtection="1">
      <alignment vertical="center" wrapText="1"/>
    </xf>
    <xf numFmtId="0" fontId="42" fillId="0" borderId="0" xfId="0" applyFont="1" applyFill="1" applyAlignment="1" applyProtection="1">
      <alignment horizontal="right" vertical="center" wrapText="1" indent="1"/>
    </xf>
    <xf numFmtId="0" fontId="16" fillId="0" borderId="0" xfId="0" applyFont="1" applyFill="1" applyAlignment="1" applyProtection="1">
      <alignment horizontal="left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Alignment="1" applyProtection="1">
      <alignment horizontal="right" vertical="center" wrapText="1" indent="1"/>
    </xf>
    <xf numFmtId="166" fontId="0" fillId="0" borderId="28" xfId="0" applyNumberFormat="1" applyFill="1" applyBorder="1" applyAlignment="1" applyProtection="1">
      <alignment horizontal="left" vertical="center" wrapText="1" indent="1"/>
    </xf>
    <xf numFmtId="166" fontId="21" fillId="0" borderId="7" xfId="0" applyNumberFormat="1" applyFont="1" applyFill="1" applyBorder="1" applyAlignment="1" applyProtection="1">
      <alignment horizontal="left" vertical="center" wrapText="1" indent="1"/>
    </xf>
    <xf numFmtId="166" fontId="21" fillId="0" borderId="50" xfId="0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19" xfId="4" applyNumberFormat="1" applyFont="1" applyFill="1" applyBorder="1" applyAlignment="1" applyProtection="1">
      <alignment horizontal="right" vertical="center" wrapText="1" indent="1"/>
    </xf>
    <xf numFmtId="166" fontId="19" fillId="0" borderId="14" xfId="4" applyNumberFormat="1" applyFont="1" applyFill="1" applyBorder="1" applyAlignment="1" applyProtection="1">
      <alignment horizontal="right" vertical="center" wrapText="1" indent="1"/>
    </xf>
    <xf numFmtId="166" fontId="21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40" xfId="4" applyFont="1" applyFill="1" applyBorder="1" applyAlignment="1" applyProtection="1">
      <alignment horizontal="center" vertical="center" wrapText="1"/>
    </xf>
    <xf numFmtId="0" fontId="8" fillId="0" borderId="51" xfId="0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0" fontId="19" fillId="0" borderId="15" xfId="4" applyFont="1" applyFill="1" applyBorder="1" applyAlignment="1" applyProtection="1">
      <alignment horizontal="center" vertical="center" wrapText="1"/>
    </xf>
    <xf numFmtId="0" fontId="19" fillId="0" borderId="19" xfId="4" applyFont="1" applyFill="1" applyBorder="1" applyAlignment="1" applyProtection="1">
      <alignment horizontal="center" vertical="center" wrapText="1"/>
    </xf>
    <xf numFmtId="0" fontId="19" fillId="0" borderId="31" xfId="4" applyFont="1" applyFill="1" applyBorder="1" applyAlignment="1" applyProtection="1">
      <alignment horizontal="center" vertical="center" wrapText="1"/>
    </xf>
    <xf numFmtId="0" fontId="21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1" fillId="0" borderId="0" xfId="4" applyFont="1" applyFill="1" applyProtection="1"/>
    <xf numFmtId="0" fontId="15" fillId="0" borderId="0" xfId="4" applyFont="1" applyFill="1" applyProtection="1"/>
    <xf numFmtId="0" fontId="26" fillId="0" borderId="3" xfId="0" applyFont="1" applyBorder="1" applyAlignment="1" applyProtection="1">
      <alignment horizontal="left" wrapText="1" indent="1"/>
    </xf>
    <xf numFmtId="0" fontId="26" fillId="0" borderId="2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horizontal="left" wrapText="1" indent="1"/>
    </xf>
    <xf numFmtId="0" fontId="26" fillId="0" borderId="6" xfId="0" applyFont="1" applyBorder="1" applyAlignment="1" applyProtection="1">
      <alignment wrapText="1"/>
    </xf>
    <xf numFmtId="0" fontId="26" fillId="0" borderId="9" xfId="0" applyFont="1" applyBorder="1" applyAlignment="1" applyProtection="1">
      <alignment wrapText="1"/>
    </xf>
    <xf numFmtId="0" fontId="26" fillId="0" borderId="8" xfId="0" applyFont="1" applyBorder="1" applyAlignment="1" applyProtection="1">
      <alignment wrapText="1"/>
    </xf>
    <xf numFmtId="0" fontId="26" fillId="0" borderId="10" xfId="0" applyFont="1" applyBorder="1" applyAlignment="1" applyProtection="1">
      <alignment wrapText="1"/>
    </xf>
    <xf numFmtId="0" fontId="27" fillId="0" borderId="14" xfId="0" applyFont="1" applyBorder="1" applyAlignment="1" applyProtection="1">
      <alignment wrapText="1"/>
    </xf>
    <xf numFmtId="0" fontId="27" fillId="0" borderId="23" xfId="0" applyFont="1" applyBorder="1" applyAlignment="1" applyProtection="1">
      <alignment wrapText="1"/>
    </xf>
    <xf numFmtId="0" fontId="12" fillId="0" borderId="0" xfId="4" applyFill="1" applyAlignment="1" applyProtection="1"/>
    <xf numFmtId="166" fontId="25" fillId="0" borderId="21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Protection="1"/>
    <xf numFmtId="0" fontId="23" fillId="0" borderId="0" xfId="4" applyFont="1" applyFill="1" applyProtection="1"/>
    <xf numFmtId="0" fontId="12" fillId="0" borderId="0" xfId="4" applyFill="1" applyBorder="1" applyProtection="1"/>
    <xf numFmtId="166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6" fontId="21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6" fontId="21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6" fontId="29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49" fontId="21" fillId="0" borderId="9" xfId="4" applyNumberFormat="1" applyFont="1" applyFill="1" applyBorder="1" applyAlignment="1" applyProtection="1">
      <alignment horizontal="center" vertical="center" wrapText="1"/>
    </xf>
    <xf numFmtId="49" fontId="21" fillId="0" borderId="8" xfId="4" applyNumberFormat="1" applyFont="1" applyFill="1" applyBorder="1" applyAlignment="1" applyProtection="1">
      <alignment horizontal="center" vertical="center" wrapText="1"/>
    </xf>
    <xf numFmtId="49" fontId="21" fillId="0" borderId="10" xfId="4" applyNumberFormat="1" applyFont="1" applyFill="1" applyBorder="1" applyAlignment="1" applyProtection="1">
      <alignment horizontal="center" vertical="center" wrapText="1"/>
    </xf>
    <xf numFmtId="0" fontId="27" fillId="0" borderId="13" xfId="0" applyFont="1" applyBorder="1" applyAlignment="1" applyProtection="1">
      <alignment horizontal="center" wrapText="1"/>
    </xf>
    <xf numFmtId="0" fontId="26" fillId="0" borderId="9" xfId="0" applyFont="1" applyBorder="1" applyAlignment="1" applyProtection="1">
      <alignment horizontal="center" wrapText="1"/>
    </xf>
    <xf numFmtId="0" fontId="26" fillId="0" borderId="8" xfId="0" applyFont="1" applyBorder="1" applyAlignment="1" applyProtection="1">
      <alignment horizontal="center" wrapText="1"/>
    </xf>
    <xf numFmtId="0" fontId="26" fillId="0" borderId="10" xfId="0" applyFont="1" applyBorder="1" applyAlignment="1" applyProtection="1">
      <alignment horizontal="center" wrapText="1"/>
    </xf>
    <xf numFmtId="0" fontId="27" fillId="0" borderId="22" xfId="0" applyFont="1" applyBorder="1" applyAlignment="1" applyProtection="1">
      <alignment horizontal="center" wrapText="1"/>
    </xf>
    <xf numFmtId="49" fontId="21" fillId="0" borderId="11" xfId="4" applyNumberFormat="1" applyFont="1" applyFill="1" applyBorder="1" applyAlignment="1" applyProtection="1">
      <alignment horizontal="center" vertical="center" wrapText="1"/>
    </xf>
    <xf numFmtId="49" fontId="21" fillId="0" borderId="7" xfId="4" applyNumberFormat="1" applyFont="1" applyFill="1" applyBorder="1" applyAlignment="1" applyProtection="1">
      <alignment horizontal="center" vertical="center" wrapText="1"/>
    </xf>
    <xf numFmtId="49" fontId="21" fillId="0" borderId="12" xfId="4" applyNumberFormat="1" applyFont="1" applyFill="1" applyBorder="1" applyAlignment="1" applyProtection="1">
      <alignment horizontal="center" vertical="center" wrapText="1"/>
    </xf>
    <xf numFmtId="0" fontId="27" fillId="0" borderId="22" xfId="0" applyFont="1" applyBorder="1" applyAlignment="1" applyProtection="1">
      <alignment horizontal="center" vertical="center" wrapText="1"/>
    </xf>
    <xf numFmtId="166" fontId="28" fillId="0" borderId="35" xfId="4" applyNumberFormat="1" applyFont="1" applyFill="1" applyBorder="1" applyAlignment="1" applyProtection="1">
      <alignment horizontal="right" vertical="center" wrapText="1" indent="1"/>
    </xf>
    <xf numFmtId="0" fontId="19" fillId="0" borderId="35" xfId="4" applyFont="1" applyFill="1" applyBorder="1" applyAlignment="1" applyProtection="1">
      <alignment horizontal="center" vertical="center" wrapText="1"/>
    </xf>
    <xf numFmtId="0" fontId="8" fillId="0" borderId="36" xfId="0" applyFont="1" applyFill="1" applyBorder="1" applyAlignment="1" applyProtection="1">
      <alignment horizontal="center" vertical="center" wrapText="1"/>
    </xf>
    <xf numFmtId="49" fontId="29" fillId="0" borderId="11" xfId="0" applyNumberFormat="1" applyFont="1" applyFill="1" applyBorder="1" applyAlignment="1" applyProtection="1">
      <alignment horizontal="center" vertical="center" wrapText="1"/>
    </xf>
    <xf numFmtId="49" fontId="29" fillId="0" borderId="8" xfId="0" applyNumberFormat="1" applyFont="1" applyFill="1" applyBorder="1" applyAlignment="1" applyProtection="1">
      <alignment horizontal="center" vertical="center" wrapText="1"/>
    </xf>
    <xf numFmtId="49" fontId="29" fillId="0" borderId="9" xfId="0" applyNumberFormat="1" applyFont="1" applyFill="1" applyBorder="1" applyAlignment="1" applyProtection="1">
      <alignment horizontal="center" vertical="center" wrapText="1"/>
    </xf>
    <xf numFmtId="0" fontId="29" fillId="0" borderId="3" xfId="4" applyFont="1" applyFill="1" applyBorder="1" applyAlignment="1" applyProtection="1">
      <alignment horizontal="left" vertical="center" wrapText="1" indent="1"/>
    </xf>
    <xf numFmtId="0" fontId="29" fillId="0" borderId="2" xfId="4" applyFont="1" applyFill="1" applyBorder="1" applyAlignment="1" applyProtection="1">
      <alignment horizontal="left" vertical="center" wrapText="1" indent="1"/>
    </xf>
    <xf numFmtId="0" fontId="39" fillId="0" borderId="0" xfId="0" applyFont="1" applyAlignment="1" applyProtection="1">
      <alignment horizontal="right" vertical="top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6" fontId="29" fillId="0" borderId="29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7" fillId="0" borderId="13" xfId="0" applyFont="1" applyBorder="1" applyAlignment="1" applyProtection="1">
      <alignment vertical="center" wrapText="1"/>
    </xf>
    <xf numFmtId="0" fontId="27" fillId="0" borderId="22" xfId="0" applyFont="1" applyBorder="1" applyAlignment="1" applyProtection="1">
      <alignment vertical="center" wrapText="1"/>
    </xf>
    <xf numFmtId="166" fontId="1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35" xfId="4" applyNumberFormat="1" applyFont="1" applyFill="1" applyBorder="1" applyAlignment="1" applyProtection="1">
      <alignment horizontal="right" vertical="center" wrapText="1" indent="1"/>
      <protection locked="0"/>
    </xf>
    <xf numFmtId="0" fontId="34" fillId="0" borderId="0" xfId="4" applyFont="1" applyFill="1"/>
    <xf numFmtId="0" fontId="28" fillId="0" borderId="13" xfId="4" applyFont="1" applyFill="1" applyBorder="1" applyAlignment="1" applyProtection="1">
      <alignment horizontal="center" vertical="center"/>
    </xf>
    <xf numFmtId="166" fontId="21" fillId="0" borderId="8" xfId="0" applyNumberFormat="1" applyFont="1" applyFill="1" applyBorder="1" applyAlignment="1" applyProtection="1">
      <alignment horizontal="left" vertical="center" wrapText="1"/>
      <protection locked="0"/>
    </xf>
    <xf numFmtId="166" fontId="0" fillId="0" borderId="7" xfId="0" applyNumberFormat="1" applyFill="1" applyBorder="1" applyAlignment="1" applyProtection="1">
      <alignment horizontal="left" vertical="center" wrapText="1"/>
      <protection locked="0"/>
    </xf>
    <xf numFmtId="49" fontId="2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0" xfId="0" applyNumberFormat="1" applyFont="1" applyFill="1" applyBorder="1" applyAlignment="1" applyProtection="1">
      <alignment horizontal="center" vertical="center" wrapText="1"/>
      <protection locked="0"/>
    </xf>
    <xf numFmtId="166" fontId="6" fillId="0" borderId="0" xfId="0" applyNumberFormat="1" applyFont="1" applyFill="1" applyAlignment="1" applyProtection="1">
      <alignment horizontal="right"/>
    </xf>
    <xf numFmtId="166" fontId="5" fillId="0" borderId="0" xfId="0" applyNumberFormat="1" applyFont="1" applyFill="1" applyAlignment="1" applyProtection="1">
      <alignment vertical="center"/>
    </xf>
    <xf numFmtId="166" fontId="5" fillId="0" borderId="0" xfId="0" applyNumberFormat="1" applyFont="1" applyFill="1" applyAlignment="1" applyProtection="1">
      <alignment horizontal="center" vertical="center"/>
    </xf>
    <xf numFmtId="166" fontId="5" fillId="0" borderId="0" xfId="0" applyNumberFormat="1" applyFont="1" applyFill="1" applyAlignment="1" applyProtection="1">
      <alignment horizontal="center" vertical="center" wrapText="1"/>
    </xf>
    <xf numFmtId="0" fontId="21" fillId="0" borderId="1" xfId="5" applyFont="1" applyFill="1" applyBorder="1" applyAlignment="1" applyProtection="1">
      <alignment horizontal="left" vertical="center" wrapText="1" indent="1"/>
    </xf>
    <xf numFmtId="0" fontId="26" fillId="0" borderId="6" xfId="0" applyFont="1" applyBorder="1" applyAlignment="1" applyProtection="1">
      <alignment vertical="center" wrapText="1"/>
    </xf>
    <xf numFmtId="0" fontId="19" fillId="0" borderId="22" xfId="4" applyFont="1" applyFill="1" applyBorder="1" applyAlignment="1" applyProtection="1">
      <alignment horizontal="left" vertical="center" wrapText="1" indent="1"/>
    </xf>
    <xf numFmtId="0" fontId="19" fillId="0" borderId="23" xfId="4" applyFont="1" applyFill="1" applyBorder="1" applyAlignment="1" applyProtection="1">
      <alignment vertical="center" wrapText="1"/>
    </xf>
    <xf numFmtId="166" fontId="19" fillId="0" borderId="52" xfId="4" applyNumberFormat="1" applyFont="1" applyFill="1" applyBorder="1" applyAlignment="1" applyProtection="1">
      <alignment horizontal="right" vertical="center" wrapText="1" indent="1"/>
    </xf>
    <xf numFmtId="0" fontId="21" fillId="0" borderId="34" xfId="4" applyFont="1" applyFill="1" applyBorder="1" applyAlignment="1" applyProtection="1">
      <alignment horizontal="left" vertical="center" wrapText="1" indent="7"/>
    </xf>
    <xf numFmtId="166" fontId="27" fillId="0" borderId="21" xfId="0" applyNumberFormat="1" applyFont="1" applyBorder="1" applyAlignment="1" applyProtection="1">
      <alignment horizontal="right" vertical="center" wrapText="1" indent="1"/>
      <protection locked="0"/>
    </xf>
    <xf numFmtId="0" fontId="19" fillId="0" borderId="13" xfId="4" applyFont="1" applyFill="1" applyBorder="1" applyAlignment="1" applyProtection="1">
      <alignment horizontal="left" vertical="center" wrapText="1"/>
    </xf>
    <xf numFmtId="166" fontId="33" fillId="0" borderId="1" xfId="0" applyNumberFormat="1" applyFont="1" applyFill="1" applyBorder="1" applyAlignment="1" applyProtection="1">
      <alignment horizontal="right" vertical="center" wrapText="1" indent="1"/>
    </xf>
    <xf numFmtId="49" fontId="8" fillId="0" borderId="48" xfId="0" applyNumberFormat="1" applyFont="1" applyFill="1" applyBorder="1" applyAlignment="1" applyProtection="1">
      <alignment horizontal="right" vertical="center" indent="1"/>
    </xf>
    <xf numFmtId="49" fontId="28" fillId="0" borderId="13" xfId="4" applyNumberFormat="1" applyFont="1" applyFill="1" applyBorder="1" applyAlignment="1" applyProtection="1">
      <alignment horizontal="center" vertical="center" wrapText="1"/>
    </xf>
    <xf numFmtId="166" fontId="19" fillId="0" borderId="53" xfId="4" applyNumberFormat="1" applyFont="1" applyFill="1" applyBorder="1" applyAlignment="1" applyProtection="1">
      <alignment horizontal="right" vertical="center" wrapText="1" indent="1"/>
    </xf>
    <xf numFmtId="166" fontId="21" fillId="0" borderId="5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5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48" xfId="4" applyNumberFormat="1" applyFont="1" applyFill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</xf>
    <xf numFmtId="166" fontId="27" fillId="0" borderId="35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</xf>
    <xf numFmtId="166" fontId="21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34" xfId="4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23" xfId="4" applyNumberFormat="1" applyFont="1" applyFill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</xf>
    <xf numFmtId="166" fontId="27" fillId="0" borderId="14" xfId="0" applyNumberFormat="1" applyFont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</xf>
    <xf numFmtId="0" fontId="19" fillId="0" borderId="53" xfId="4" applyFont="1" applyFill="1" applyBorder="1" applyAlignment="1" applyProtection="1">
      <alignment horizontal="center" vertical="center" wrapText="1"/>
    </xf>
    <xf numFmtId="0" fontId="28" fillId="0" borderId="23" xfId="4" applyFont="1" applyFill="1" applyBorder="1" applyAlignment="1" applyProtection="1">
      <alignment vertical="center" wrapText="1"/>
    </xf>
    <xf numFmtId="166" fontId="28" fillId="0" borderId="23" xfId="4" applyNumberFormat="1" applyFont="1" applyFill="1" applyBorder="1" applyAlignment="1" applyProtection="1">
      <alignment horizontal="right" vertical="center" wrapText="1" indent="1"/>
    </xf>
    <xf numFmtId="166" fontId="28" fillId="0" borderId="48" xfId="4" applyNumberFormat="1" applyFont="1" applyFill="1" applyBorder="1" applyAlignment="1" applyProtection="1">
      <alignment horizontal="right" vertical="center" wrapText="1" indent="1"/>
    </xf>
    <xf numFmtId="0" fontId="21" fillId="0" borderId="49" xfId="4" applyFont="1" applyFill="1" applyBorder="1" applyAlignment="1" applyProtection="1">
      <alignment horizontal="right" vertical="center" wrapText="1" indent="1"/>
    </xf>
    <xf numFmtId="166" fontId="29" fillId="0" borderId="49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6" fontId="28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35" xfId="4" applyNumberFormat="1" applyFont="1" applyFill="1" applyBorder="1" applyAlignment="1" applyProtection="1">
      <alignment horizontal="right" vertical="center" wrapText="1" indent="1"/>
      <protection locked="0"/>
    </xf>
    <xf numFmtId="166" fontId="25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6" fontId="25" fillId="0" borderId="35" xfId="0" quotePrefix="1" applyNumberFormat="1" applyFont="1" applyBorder="1" applyAlignment="1" applyProtection="1">
      <alignment horizontal="right" vertical="center" wrapText="1" indent="1"/>
      <protection locked="0"/>
    </xf>
    <xf numFmtId="0" fontId="26" fillId="0" borderId="6" xfId="0" applyFont="1" applyBorder="1" applyAlignment="1" applyProtection="1">
      <alignment horizontal="left" indent="1"/>
    </xf>
    <xf numFmtId="0" fontId="28" fillId="0" borderId="14" xfId="4" applyFont="1" applyFill="1" applyBorder="1" applyAlignment="1" applyProtection="1">
      <alignment horizontal="center" vertical="center"/>
    </xf>
    <xf numFmtId="0" fontId="28" fillId="0" borderId="21" xfId="4" applyFont="1" applyFill="1" applyBorder="1" applyAlignment="1" applyProtection="1">
      <alignment horizontal="center" vertical="center"/>
    </xf>
    <xf numFmtId="166" fontId="8" fillId="0" borderId="21" xfId="0" applyNumberFormat="1" applyFont="1" applyFill="1" applyBorder="1" applyAlignment="1" applyProtection="1">
      <alignment horizontal="center" wrapText="1"/>
    </xf>
    <xf numFmtId="0" fontId="26" fillId="0" borderId="6" xfId="0" applyFont="1" applyBorder="1" applyAlignment="1" applyProtection="1"/>
    <xf numFmtId="166" fontId="28" fillId="0" borderId="52" xfId="0" applyNumberFormat="1" applyFont="1" applyFill="1" applyBorder="1" applyAlignment="1" applyProtection="1">
      <alignment horizontal="center" vertical="center" wrapText="1"/>
    </xf>
    <xf numFmtId="166" fontId="19" fillId="0" borderId="52" xfId="0" applyNumberFormat="1" applyFont="1" applyFill="1" applyBorder="1" applyAlignment="1" applyProtection="1">
      <alignment horizontal="center" vertical="center" wrapText="1"/>
    </xf>
    <xf numFmtId="0" fontId="44" fillId="0" borderId="0" xfId="0" applyFont="1"/>
    <xf numFmtId="0" fontId="46" fillId="0" borderId="0" xfId="0" applyFont="1" applyAlignment="1">
      <alignment horizontal="left"/>
    </xf>
    <xf numFmtId="49" fontId="45" fillId="0" borderId="0" xfId="0" applyNumberFormat="1" applyFont="1"/>
    <xf numFmtId="0" fontId="44" fillId="0" borderId="0" xfId="0" applyFont="1" applyBorder="1"/>
    <xf numFmtId="0" fontId="0" fillId="0" borderId="0" xfId="0" applyBorder="1"/>
    <xf numFmtId="0" fontId="44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/>
    </xf>
    <xf numFmtId="0" fontId="45" fillId="0" borderId="56" xfId="0" applyFont="1" applyBorder="1"/>
    <xf numFmtId="0" fontId="44" fillId="0" borderId="49" xfId="0" applyFont="1" applyBorder="1"/>
    <xf numFmtId="0" fontId="0" fillId="0" borderId="53" xfId="0" applyBorder="1"/>
    <xf numFmtId="49" fontId="45" fillId="0" borderId="47" xfId="0" applyNumberFormat="1" applyFont="1" applyBorder="1"/>
    <xf numFmtId="0" fontId="44" fillId="0" borderId="57" xfId="0" applyFont="1" applyBorder="1"/>
    <xf numFmtId="49" fontId="45" fillId="0" borderId="58" xfId="0" applyNumberFormat="1" applyFont="1" applyBorder="1"/>
    <xf numFmtId="0" fontId="46" fillId="0" borderId="33" xfId="0" applyFont="1" applyBorder="1" applyAlignment="1">
      <alignment horizontal="left"/>
    </xf>
    <xf numFmtId="0" fontId="47" fillId="0" borderId="33" xfId="0" applyFont="1" applyBorder="1"/>
    <xf numFmtId="0" fontId="0" fillId="0" borderId="33" xfId="0" applyBorder="1"/>
    <xf numFmtId="0" fontId="44" fillId="0" borderId="33" xfId="0" applyFont="1" applyBorder="1"/>
    <xf numFmtId="0" fontId="44" fillId="0" borderId="48" xfId="0" applyFont="1" applyBorder="1"/>
    <xf numFmtId="49" fontId="45" fillId="0" borderId="56" xfId="0" applyNumberFormat="1" applyFont="1" applyBorder="1"/>
    <xf numFmtId="0" fontId="44" fillId="0" borderId="53" xfId="0" applyFont="1" applyBorder="1"/>
    <xf numFmtId="0" fontId="44" fillId="0" borderId="0" xfId="0" applyFont="1" applyBorder="1" applyAlignment="1"/>
    <xf numFmtId="0" fontId="0" fillId="0" borderId="57" xfId="0" applyBorder="1"/>
    <xf numFmtId="0" fontId="48" fillId="0" borderId="57" xfId="0" applyFont="1" applyBorder="1"/>
    <xf numFmtId="0" fontId="48" fillId="0" borderId="48" xfId="0" applyFont="1" applyBorder="1"/>
    <xf numFmtId="0" fontId="49" fillId="0" borderId="49" xfId="0" applyFont="1" applyBorder="1"/>
    <xf numFmtId="0" fontId="49" fillId="0" borderId="53" xfId="0" applyFont="1" applyBorder="1"/>
    <xf numFmtId="0" fontId="50" fillId="0" borderId="0" xfId="0" applyFont="1" applyBorder="1"/>
    <xf numFmtId="0" fontId="50" fillId="0" borderId="57" xfId="0" applyFont="1" applyBorder="1"/>
    <xf numFmtId="0" fontId="0" fillId="0" borderId="58" xfId="0" applyBorder="1"/>
    <xf numFmtId="0" fontId="0" fillId="0" borderId="48" xfId="0" applyBorder="1"/>
    <xf numFmtId="166" fontId="29" fillId="0" borderId="24" xfId="0" applyNumberFormat="1" applyFont="1" applyFill="1" applyBorder="1" applyAlignment="1" applyProtection="1">
      <alignment horizontal="left" vertical="center" wrapText="1" indent="1"/>
    </xf>
    <xf numFmtId="166" fontId="19" fillId="0" borderId="32" xfId="4" applyNumberFormat="1" applyFont="1" applyFill="1" applyBorder="1" applyAlignment="1" applyProtection="1">
      <alignment horizontal="right" vertical="center" wrapText="1" indent="1"/>
    </xf>
    <xf numFmtId="166" fontId="25" fillId="0" borderId="40" xfId="0" quotePrefix="1" applyNumberFormat="1" applyFont="1" applyBorder="1" applyAlignment="1" applyProtection="1">
      <alignment horizontal="right" vertical="center" wrapText="1" indent="1"/>
    </xf>
    <xf numFmtId="166" fontId="21" fillId="0" borderId="44" xfId="4" applyNumberFormat="1" applyFont="1" applyFill="1" applyBorder="1" applyAlignment="1" applyProtection="1">
      <alignment horizontal="right" vertical="center" wrapText="1" indent="1"/>
    </xf>
    <xf numFmtId="166" fontId="27" fillId="0" borderId="40" xfId="0" applyNumberFormat="1" applyFont="1" applyBorder="1" applyAlignment="1" applyProtection="1">
      <alignment horizontal="right" vertical="center" wrapText="1" indent="1"/>
      <protection locked="0"/>
    </xf>
    <xf numFmtId="166" fontId="21" fillId="0" borderId="21" xfId="4" applyNumberFormat="1" applyFont="1" applyFill="1" applyBorder="1" applyAlignment="1" applyProtection="1">
      <alignment horizontal="right" vertical="center" wrapText="1" indent="1"/>
    </xf>
    <xf numFmtId="166" fontId="21" fillId="0" borderId="39" xfId="4" applyNumberFormat="1" applyFont="1" applyFill="1" applyBorder="1" applyAlignment="1" applyProtection="1">
      <alignment horizontal="right" vertical="center" wrapText="1" indent="1"/>
    </xf>
    <xf numFmtId="166" fontId="21" fillId="0" borderId="5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3" xfId="4" applyNumberFormat="1" applyFont="1" applyFill="1" applyBorder="1" applyAlignment="1" applyProtection="1">
      <alignment horizontal="right" vertical="center" wrapText="1" indent="1"/>
    </xf>
    <xf numFmtId="166" fontId="27" fillId="0" borderId="40" xfId="0" applyNumberFormat="1" applyFont="1" applyBorder="1" applyAlignment="1" applyProtection="1">
      <alignment horizontal="right" vertical="center" wrapText="1" indent="1"/>
    </xf>
    <xf numFmtId="166" fontId="28" fillId="0" borderId="40" xfId="4" applyNumberFormat="1" applyFont="1" applyFill="1" applyBorder="1" applyAlignment="1" applyProtection="1">
      <alignment horizontal="right" vertical="center" wrapText="1" indent="1"/>
    </xf>
    <xf numFmtId="166" fontId="19" fillId="0" borderId="40" xfId="4" applyNumberFormat="1" applyFont="1" applyFill="1" applyBorder="1" applyAlignment="1" applyProtection="1">
      <alignment horizontal="right" vertical="center" wrapText="1" indent="1"/>
    </xf>
    <xf numFmtId="166" fontId="21" fillId="0" borderId="59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0" xfId="4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5" xfId="4" applyNumberFormat="1" applyFont="1" applyFill="1" applyBorder="1" applyAlignment="1" applyProtection="1">
      <alignment horizontal="right" vertical="center" wrapText="1" indent="1"/>
    </xf>
    <xf numFmtId="166" fontId="21" fillId="0" borderId="54" xfId="4" applyNumberFormat="1" applyFont="1" applyFill="1" applyBorder="1" applyAlignment="1" applyProtection="1">
      <alignment horizontal="right" vertical="center" wrapText="1" indent="1"/>
    </xf>
    <xf numFmtId="166" fontId="28" fillId="0" borderId="21" xfId="0" applyNumberFormat="1" applyFont="1" applyBorder="1" applyAlignment="1">
      <alignment horizontal="center" vertical="center" wrapText="1"/>
    </xf>
    <xf numFmtId="0" fontId="8" fillId="0" borderId="30" xfId="4" applyFont="1" applyFill="1" applyBorder="1" applyAlignment="1" applyProtection="1">
      <alignment horizontal="center" vertical="center" wrapText="1"/>
    </xf>
    <xf numFmtId="0" fontId="8" fillId="0" borderId="34" xfId="4" applyFont="1" applyFill="1" applyBorder="1" applyAlignment="1" applyProtection="1">
      <alignment horizontal="center" vertical="center" wrapText="1"/>
    </xf>
    <xf numFmtId="0" fontId="8" fillId="0" borderId="61" xfId="4" applyFont="1" applyFill="1" applyBorder="1" applyAlignment="1" applyProtection="1">
      <alignment horizontal="center" vertical="center" wrapText="1"/>
    </xf>
    <xf numFmtId="166" fontId="29" fillId="0" borderId="43" xfId="4" applyNumberFormat="1" applyFont="1" applyFill="1" applyBorder="1" applyAlignment="1" applyProtection="1">
      <alignment horizontal="right" vertical="center" wrapText="1" indent="1"/>
    </xf>
    <xf numFmtId="166" fontId="29" fillId="0" borderId="44" xfId="4" applyNumberFormat="1" applyFont="1" applyFill="1" applyBorder="1" applyAlignment="1" applyProtection="1">
      <alignment horizontal="right" vertical="center" wrapText="1" indent="1"/>
    </xf>
    <xf numFmtId="166" fontId="21" fillId="0" borderId="3" xfId="4" applyNumberFormat="1" applyFont="1" applyFill="1" applyBorder="1" applyAlignment="1" applyProtection="1">
      <alignment horizontal="right" vertical="center" wrapText="1" indent="1"/>
    </xf>
    <xf numFmtId="166" fontId="28" fillId="0" borderId="40" xfId="0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right" vertical="center"/>
    </xf>
    <xf numFmtId="166" fontId="8" fillId="0" borderId="40" xfId="0" applyNumberFormat="1" applyFont="1" applyFill="1" applyBorder="1" applyAlignment="1" applyProtection="1">
      <alignment horizontal="centerContinuous" vertical="center" wrapText="1"/>
    </xf>
    <xf numFmtId="166" fontId="8" fillId="0" borderId="49" xfId="0" applyNumberFormat="1" applyFont="1" applyFill="1" applyBorder="1" applyAlignment="1" applyProtection="1">
      <alignment horizontal="centerContinuous" vertical="center" wrapText="1"/>
    </xf>
    <xf numFmtId="166" fontId="8" fillId="0" borderId="53" xfId="0" applyNumberFormat="1" applyFont="1" applyFill="1" applyBorder="1" applyAlignment="1" applyProtection="1">
      <alignment horizontal="centerContinuous" vertical="center" wrapText="1"/>
    </xf>
    <xf numFmtId="166" fontId="8" fillId="0" borderId="40" xfId="0" applyNumberFormat="1" applyFont="1" applyFill="1" applyBorder="1" applyAlignment="1" applyProtection="1">
      <alignment horizontal="center" vertical="center" wrapText="1"/>
    </xf>
    <xf numFmtId="166" fontId="8" fillId="0" borderId="35" xfId="0" applyNumberFormat="1" applyFont="1" applyFill="1" applyBorder="1" applyAlignment="1" applyProtection="1">
      <alignment horizontal="center" vertical="center" wrapText="1"/>
    </xf>
    <xf numFmtId="166" fontId="28" fillId="0" borderId="40" xfId="0" applyNumberFormat="1" applyFont="1" applyFill="1" applyBorder="1" applyAlignment="1" applyProtection="1">
      <alignment horizontal="center" vertical="center" wrapText="1"/>
    </xf>
    <xf numFmtId="166" fontId="21" fillId="0" borderId="3" xfId="0" applyNumberFormat="1" applyFont="1" applyFill="1" applyBorder="1" applyAlignment="1" applyProtection="1">
      <alignment horizontal="right" vertical="center" wrapText="1" indent="1"/>
    </xf>
    <xf numFmtId="166" fontId="21" fillId="0" borderId="44" xfId="0" applyNumberFormat="1" applyFont="1" applyFill="1" applyBorder="1" applyAlignment="1" applyProtection="1">
      <alignment horizontal="right" vertical="center" wrapText="1" indent="1"/>
    </xf>
    <xf numFmtId="166" fontId="21" fillId="0" borderId="6" xfId="0" applyNumberFormat="1" applyFont="1" applyFill="1" applyBorder="1" applyAlignment="1" applyProtection="1">
      <alignment horizontal="right" vertical="center" wrapText="1" indent="1"/>
    </xf>
    <xf numFmtId="166" fontId="16" fillId="0" borderId="28" xfId="0" applyNumberFormat="1" applyFont="1" applyFill="1" applyBorder="1" applyAlignment="1" applyProtection="1">
      <alignment horizontal="left" vertical="center" wrapText="1" indent="1"/>
    </xf>
    <xf numFmtId="166" fontId="29" fillId="0" borderId="57" xfId="0" applyNumberFormat="1" applyFont="1" applyFill="1" applyBorder="1" applyAlignment="1" applyProtection="1">
      <alignment horizontal="right" vertical="center" wrapText="1" indent="1"/>
    </xf>
    <xf numFmtId="166" fontId="16" fillId="0" borderId="25" xfId="0" applyNumberFormat="1" applyFont="1" applyFill="1" applyBorder="1" applyAlignment="1" applyProtection="1">
      <alignment horizontal="left" vertical="center" wrapText="1" indent="1"/>
    </xf>
    <xf numFmtId="166" fontId="29" fillId="0" borderId="2" xfId="0" applyNumberFormat="1" applyFont="1" applyFill="1" applyBorder="1" applyAlignment="1" applyProtection="1">
      <alignment horizontal="right" vertical="center" wrapText="1" indent="1"/>
    </xf>
    <xf numFmtId="166" fontId="29" fillId="0" borderId="43" xfId="0" applyNumberFormat="1" applyFont="1" applyFill="1" applyBorder="1" applyAlignment="1" applyProtection="1">
      <alignment horizontal="right" vertical="center" wrapText="1" indent="1"/>
    </xf>
    <xf numFmtId="166" fontId="29" fillId="0" borderId="1" xfId="0" applyNumberFormat="1" applyFont="1" applyFill="1" applyBorder="1" applyAlignment="1" applyProtection="1">
      <alignment horizontal="right" vertical="center" wrapText="1" indent="1"/>
    </xf>
    <xf numFmtId="166" fontId="28" fillId="0" borderId="40" xfId="0" applyNumberFormat="1" applyFont="1" applyFill="1" applyBorder="1" applyAlignment="1" applyProtection="1">
      <alignment horizontal="right" vertical="center" wrapText="1" indent="1"/>
    </xf>
    <xf numFmtId="166" fontId="31" fillId="0" borderId="14" xfId="0" applyNumberFormat="1" applyFont="1" applyFill="1" applyBorder="1" applyAlignment="1" applyProtection="1">
      <alignment horizontal="right" vertical="center" wrapText="1" indent="1"/>
    </xf>
    <xf numFmtId="166" fontId="29" fillId="0" borderId="44" xfId="0" applyNumberFormat="1" applyFont="1" applyFill="1" applyBorder="1" applyAlignment="1" applyProtection="1">
      <alignment horizontal="right" vertical="center" wrapText="1" indent="1"/>
    </xf>
    <xf numFmtId="166" fontId="29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7" xfId="0" applyNumberFormat="1" applyFont="1" applyFill="1" applyBorder="1" applyAlignment="1" applyProtection="1">
      <alignment horizontal="right" vertical="center" wrapText="1" indent="1"/>
    </xf>
    <xf numFmtId="166" fontId="21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43" xfId="0" applyNumberFormat="1" applyFont="1" applyFill="1" applyBorder="1" applyAlignment="1" applyProtection="1">
      <alignment horizontal="right" vertical="center" wrapText="1" indent="1"/>
    </xf>
    <xf numFmtId="166" fontId="21" fillId="0" borderId="20" xfId="0" applyNumberFormat="1" applyFont="1" applyFill="1" applyBorder="1" applyAlignment="1" applyProtection="1">
      <alignment horizontal="right" vertical="center" wrapText="1" indent="1"/>
    </xf>
    <xf numFmtId="166" fontId="21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49" xfId="4" applyFont="1" applyFill="1" applyBorder="1" applyAlignment="1" applyProtection="1"/>
    <xf numFmtId="0" fontId="56" fillId="0" borderId="0" xfId="0" applyFont="1" applyAlignment="1" applyProtection="1">
      <alignment horizontal="right" vertical="top"/>
      <protection locked="0"/>
    </xf>
    <xf numFmtId="0" fontId="8" fillId="0" borderId="24" xfId="0" applyFont="1" applyFill="1" applyBorder="1" applyAlignment="1" applyProtection="1">
      <alignment horizontal="center" vertical="center" wrapText="1"/>
    </xf>
    <xf numFmtId="0" fontId="8" fillId="0" borderId="24" xfId="0" quotePrefix="1" applyFont="1" applyFill="1" applyBorder="1" applyAlignment="1" applyProtection="1">
      <alignment horizontal="right" vertical="center" indent="1"/>
    </xf>
    <xf numFmtId="49" fontId="8" fillId="0" borderId="24" xfId="0" applyNumberFormat="1" applyFont="1" applyFill="1" applyBorder="1" applyAlignment="1" applyProtection="1">
      <alignment horizontal="right" vertical="center" indent="1"/>
    </xf>
    <xf numFmtId="0" fontId="6" fillId="0" borderId="53" xfId="0" applyFont="1" applyFill="1" applyBorder="1" applyAlignment="1" applyProtection="1">
      <alignment horizontal="right"/>
    </xf>
    <xf numFmtId="0" fontId="19" fillId="0" borderId="42" xfId="0" applyFont="1" applyFill="1" applyBorder="1" applyAlignment="1" applyProtection="1">
      <alignment horizontal="center" vertical="center" wrapText="1"/>
    </xf>
    <xf numFmtId="166" fontId="29" fillId="0" borderId="39" xfId="4" applyNumberFormat="1" applyFont="1" applyFill="1" applyBorder="1" applyAlignment="1" applyProtection="1">
      <alignment horizontal="right" vertical="center" wrapText="1" indent="1"/>
    </xf>
    <xf numFmtId="166" fontId="29" fillId="0" borderId="60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5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59" xfId="4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1" xfId="4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3" fontId="4" fillId="0" borderId="35" xfId="0" applyNumberFormat="1" applyFont="1" applyFill="1" applyBorder="1" applyAlignment="1" applyProtection="1">
      <alignment horizontal="right" vertical="center" wrapText="1" indent="1"/>
    </xf>
    <xf numFmtId="0" fontId="8" fillId="0" borderId="13" xfId="0" applyFont="1" applyFill="1" applyBorder="1" applyAlignment="1" applyProtection="1">
      <alignment horizontal="center" vertical="center" wrapText="1"/>
    </xf>
    <xf numFmtId="49" fontId="8" fillId="0" borderId="35" xfId="0" applyNumberFormat="1" applyFont="1" applyFill="1" applyBorder="1" applyAlignment="1" applyProtection="1">
      <alignment horizontal="right" vertical="center" indent="1"/>
    </xf>
    <xf numFmtId="166" fontId="21" fillId="0" borderId="54" xfId="0" applyNumberFormat="1" applyFont="1" applyFill="1" applyBorder="1" applyAlignment="1" applyProtection="1">
      <alignment horizontal="right" vertical="center" wrapText="1" indent="1"/>
    </xf>
    <xf numFmtId="166" fontId="21" fillId="0" borderId="39" xfId="0" applyNumberFormat="1" applyFont="1" applyFill="1" applyBorder="1" applyAlignment="1" applyProtection="1">
      <alignment horizontal="right" vertical="center" wrapText="1" indent="1"/>
    </xf>
    <xf numFmtId="166" fontId="28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4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55" xfId="0" applyNumberFormat="1" applyFont="1" applyFill="1" applyBorder="1" applyAlignment="1" applyProtection="1">
      <alignment horizontal="right" vertical="center" wrapText="1" indent="1"/>
    </xf>
    <xf numFmtId="166" fontId="19" fillId="0" borderId="14" xfId="0" applyNumberFormat="1" applyFont="1" applyFill="1" applyBorder="1" applyAlignment="1" applyProtection="1">
      <alignment horizontal="right" vertical="center" wrapText="1" indent="1"/>
    </xf>
    <xf numFmtId="166" fontId="21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166" fontId="21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166" fontId="28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0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62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59" xfId="0" applyNumberFormat="1" applyFont="1" applyFill="1" applyBorder="1" applyAlignment="1" applyProtection="1">
      <alignment horizontal="right" vertical="center" wrapText="1" indent="1"/>
      <protection locked="0"/>
    </xf>
    <xf numFmtId="166" fontId="29" fillId="0" borderId="35" xfId="0" applyNumberFormat="1" applyFont="1" applyFill="1" applyBorder="1" applyAlignment="1" applyProtection="1">
      <alignment horizontal="right" vertical="center" wrapText="1" indent="1"/>
    </xf>
    <xf numFmtId="166" fontId="28" fillId="0" borderId="20" xfId="0" applyNumberFormat="1" applyFont="1" applyFill="1" applyBorder="1" applyAlignment="1" applyProtection="1">
      <alignment horizontal="right" vertical="center" wrapText="1" indent="1"/>
    </xf>
    <xf numFmtId="166" fontId="29" fillId="0" borderId="61" xfId="0" applyNumberFormat="1" applyFont="1" applyFill="1" applyBorder="1" applyAlignment="1" applyProtection="1">
      <alignment horizontal="right" vertical="center" wrapText="1" indent="1"/>
      <protection locked="0"/>
    </xf>
    <xf numFmtId="166" fontId="19" fillId="0" borderId="40" xfId="0" applyNumberFormat="1" applyFont="1" applyFill="1" applyBorder="1" applyAlignment="1" applyProtection="1">
      <alignment horizontal="right" vertical="center" wrapText="1" indent="1"/>
    </xf>
    <xf numFmtId="166" fontId="19" fillId="0" borderId="49" xfId="0" applyNumberFormat="1" applyFont="1" applyFill="1" applyBorder="1" applyAlignment="1" applyProtection="1">
      <alignment horizontal="right" vertical="center" wrapText="1" indent="1"/>
    </xf>
    <xf numFmtId="166" fontId="29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66" fontId="7" fillId="0" borderId="0" xfId="4" applyNumberFormat="1" applyFont="1" applyFill="1" applyBorder="1" applyAlignment="1" applyProtection="1">
      <alignment horizontal="center" vertical="center"/>
    </xf>
    <xf numFmtId="166" fontId="35" fillId="0" borderId="33" xfId="4" applyNumberFormat="1" applyFont="1" applyFill="1" applyBorder="1" applyAlignment="1" applyProtection="1">
      <alignment horizontal="left" vertical="center"/>
    </xf>
    <xf numFmtId="166" fontId="35" fillId="0" borderId="33" xfId="4" applyNumberFormat="1" applyFont="1" applyFill="1" applyBorder="1" applyAlignment="1" applyProtection="1">
      <alignment horizontal="left"/>
    </xf>
    <xf numFmtId="0" fontId="8" fillId="0" borderId="15" xfId="4" applyFont="1" applyFill="1" applyBorder="1" applyAlignment="1" applyProtection="1">
      <alignment horizontal="center" vertical="center" wrapText="1"/>
    </xf>
    <xf numFmtId="0" fontId="8" fillId="0" borderId="22" xfId="4" applyFont="1" applyFill="1" applyBorder="1" applyAlignment="1" applyProtection="1">
      <alignment horizontal="center" vertical="center" wrapText="1"/>
    </xf>
    <xf numFmtId="0" fontId="8" fillId="0" borderId="19" xfId="4" applyFont="1" applyFill="1" applyBorder="1" applyAlignment="1" applyProtection="1">
      <alignment horizontal="center" vertical="center" wrapText="1"/>
    </xf>
    <xf numFmtId="0" fontId="8" fillId="0" borderId="23" xfId="4" applyFont="1" applyFill="1" applyBorder="1" applyAlignment="1" applyProtection="1">
      <alignment horizontal="center" vertical="center" wrapText="1"/>
    </xf>
    <xf numFmtId="0" fontId="8" fillId="0" borderId="63" xfId="4" applyFont="1" applyFill="1" applyBorder="1" applyAlignment="1" applyProtection="1">
      <alignment horizontal="center" vertical="center" wrapText="1"/>
    </xf>
    <xf numFmtId="0" fontId="8" fillId="0" borderId="4" xfId="4" applyFont="1" applyFill="1" applyBorder="1" applyAlignment="1" applyProtection="1">
      <alignment horizontal="center" vertical="center" wrapText="1"/>
    </xf>
    <xf numFmtId="0" fontId="8" fillId="0" borderId="20" xfId="4" applyFont="1" applyFill="1" applyBorder="1" applyAlignment="1" applyProtection="1">
      <alignment horizontal="center" vertical="center" wrapText="1"/>
    </xf>
    <xf numFmtId="0" fontId="23" fillId="0" borderId="0" xfId="4" applyFont="1" applyFill="1" applyAlignment="1" applyProtection="1">
      <alignment horizontal="center"/>
    </xf>
    <xf numFmtId="166" fontId="17" fillId="0" borderId="0" xfId="0" applyNumberFormat="1" applyFont="1" applyFill="1" applyAlignment="1" applyProtection="1">
      <alignment horizontal="center" textRotation="180" wrapText="1"/>
    </xf>
    <xf numFmtId="166" fontId="30" fillId="0" borderId="64" xfId="0" applyNumberFormat="1" applyFont="1" applyFill="1" applyBorder="1" applyAlignment="1" applyProtection="1">
      <alignment horizontal="center" vertical="center" wrapText="1"/>
    </xf>
    <xf numFmtId="166" fontId="30" fillId="0" borderId="65" xfId="0" applyNumberFormat="1" applyFont="1" applyFill="1" applyBorder="1" applyAlignment="1" applyProtection="1">
      <alignment horizontal="center" vertical="center" wrapText="1"/>
    </xf>
    <xf numFmtId="166" fontId="58" fillId="0" borderId="49" xfId="0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Fill="1" applyAlignment="1" applyProtection="1">
      <alignment horizontal="left" vertical="center" wrapText="1"/>
    </xf>
    <xf numFmtId="166" fontId="0" fillId="0" borderId="0" xfId="0" applyNumberFormat="1" applyFill="1" applyAlignment="1" applyProtection="1">
      <alignment horizontal="center" vertical="center" wrapText="1"/>
    </xf>
    <xf numFmtId="166" fontId="23" fillId="0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 wrapText="1"/>
    </xf>
    <xf numFmtId="166" fontId="0" fillId="0" borderId="0" xfId="0" applyNumberFormat="1" applyFill="1" applyAlignment="1">
      <alignment horizontal="left" vertical="center" wrapText="1"/>
    </xf>
    <xf numFmtId="166" fontId="5" fillId="0" borderId="0" xfId="4" applyNumberFormat="1" applyFont="1" applyFill="1" applyBorder="1" applyAlignment="1" applyProtection="1">
      <alignment horizontal="center" vertical="center" wrapText="1"/>
    </xf>
    <xf numFmtId="0" fontId="30" fillId="0" borderId="41" xfId="0" applyFont="1" applyFill="1" applyBorder="1" applyAlignment="1" applyProtection="1">
      <alignment horizontal="left" indent="1"/>
    </xf>
    <xf numFmtId="0" fontId="30" fillId="0" borderId="42" xfId="0" applyFont="1" applyFill="1" applyBorder="1" applyAlignment="1" applyProtection="1">
      <alignment horizontal="left" indent="1"/>
    </xf>
    <xf numFmtId="0" fontId="30" fillId="0" borderId="40" xfId="0" applyFont="1" applyFill="1" applyBorder="1" applyAlignment="1" applyProtection="1">
      <alignment horizontal="left" indent="1"/>
    </xf>
    <xf numFmtId="0" fontId="29" fillId="0" borderId="4" xfId="0" applyFont="1" applyFill="1" applyBorder="1" applyAlignment="1" applyProtection="1">
      <alignment horizontal="right" indent="1"/>
      <protection locked="0"/>
    </xf>
    <xf numFmtId="0" fontId="29" fillId="0" borderId="20" xfId="0" applyFont="1" applyFill="1" applyBorder="1" applyAlignment="1" applyProtection="1">
      <alignment horizontal="right" indent="1"/>
      <protection locked="0"/>
    </xf>
    <xf numFmtId="0" fontId="29" fillId="0" borderId="6" xfId="0" applyFont="1" applyFill="1" applyBorder="1" applyAlignment="1" applyProtection="1">
      <alignment horizontal="right" indent="1"/>
      <protection locked="0"/>
    </xf>
    <xf numFmtId="0" fontId="29" fillId="0" borderId="18" xfId="0" applyFont="1" applyFill="1" applyBorder="1" applyAlignment="1" applyProtection="1">
      <alignment horizontal="right" indent="1"/>
      <protection locked="0"/>
    </xf>
    <xf numFmtId="0" fontId="23" fillId="0" borderId="0" xfId="0" applyNumberFormat="1" applyFont="1" applyFill="1" applyBorder="1" applyAlignment="1" applyProtection="1">
      <alignment horizontal="left" vertical="center"/>
    </xf>
    <xf numFmtId="0" fontId="28" fillId="0" borderId="14" xfId="0" applyFont="1" applyFill="1" applyBorder="1" applyAlignment="1" applyProtection="1">
      <alignment horizontal="right" indent="1"/>
    </xf>
    <xf numFmtId="0" fontId="28" fillId="0" borderId="21" xfId="0" applyFont="1" applyFill="1" applyBorder="1" applyAlignment="1" applyProtection="1">
      <alignment horizontal="right" indent="1"/>
    </xf>
    <xf numFmtId="0" fontId="30" fillId="0" borderId="19" xfId="0" applyFont="1" applyFill="1" applyBorder="1" applyAlignment="1" applyProtection="1">
      <alignment horizontal="center"/>
    </xf>
    <xf numFmtId="0" fontId="30" fillId="0" borderId="31" xfId="0" applyFont="1" applyFill="1" applyBorder="1" applyAlignment="1" applyProtection="1">
      <alignment horizontal="center"/>
    </xf>
    <xf numFmtId="0" fontId="30" fillId="0" borderId="56" xfId="0" applyFont="1" applyFill="1" applyBorder="1" applyAlignment="1" applyProtection="1">
      <alignment horizontal="center"/>
    </xf>
    <xf numFmtId="0" fontId="30" fillId="0" borderId="49" xfId="0" applyFont="1" applyFill="1" applyBorder="1" applyAlignment="1" applyProtection="1">
      <alignment horizontal="center"/>
    </xf>
    <xf numFmtId="0" fontId="30" fillId="0" borderId="66" xfId="0" applyFont="1" applyFill="1" applyBorder="1" applyAlignment="1" applyProtection="1">
      <alignment horizontal="center"/>
    </xf>
    <xf numFmtId="0" fontId="29" fillId="0" borderId="51" xfId="0" applyFont="1" applyFill="1" applyBorder="1" applyAlignment="1" applyProtection="1">
      <alignment horizontal="left" indent="1"/>
      <protection locked="0"/>
    </xf>
    <xf numFmtId="0" fontId="29" fillId="0" borderId="67" xfId="0" applyFont="1" applyFill="1" applyBorder="1" applyAlignment="1" applyProtection="1">
      <alignment horizontal="left" indent="1"/>
      <protection locked="0"/>
    </xf>
    <xf numFmtId="0" fontId="29" fillId="0" borderId="63" xfId="0" applyFont="1" applyFill="1" applyBorder="1" applyAlignment="1" applyProtection="1">
      <alignment horizontal="left" indent="1"/>
      <protection locked="0"/>
    </xf>
    <xf numFmtId="0" fontId="29" fillId="0" borderId="37" xfId="0" applyFont="1" applyFill="1" applyBorder="1" applyAlignment="1" applyProtection="1">
      <alignment horizontal="left" indent="1"/>
      <protection locked="0"/>
    </xf>
    <xf numFmtId="0" fontId="29" fillId="0" borderId="38" xfId="0" applyFont="1" applyFill="1" applyBorder="1" applyAlignment="1" applyProtection="1">
      <alignment horizontal="left" indent="1"/>
      <protection locked="0"/>
    </xf>
    <xf numFmtId="0" fontId="29" fillId="0" borderId="59" xfId="0" applyFont="1" applyFill="1" applyBorder="1" applyAlignment="1" applyProtection="1">
      <alignment horizontal="left" indent="1"/>
      <protection locked="0"/>
    </xf>
    <xf numFmtId="0" fontId="0" fillId="0" borderId="0" xfId="0" applyFill="1" applyAlignment="1" applyProtection="1">
      <alignment horizontal="left"/>
    </xf>
    <xf numFmtId="0" fontId="32" fillId="0" borderId="0" xfId="0" applyFont="1" applyFill="1" applyBorder="1" applyAlignment="1" applyProtection="1">
      <alignment horizontal="right"/>
    </xf>
    <xf numFmtId="0" fontId="8" fillId="0" borderId="24" xfId="0" applyFont="1" applyFill="1" applyBorder="1" applyAlignment="1" applyProtection="1">
      <alignment horizontal="center" vertical="center"/>
    </xf>
    <xf numFmtId="0" fontId="8" fillId="0" borderId="41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8" fillId="0" borderId="35" xfId="0" applyFont="1" applyFill="1" applyBorder="1" applyAlignment="1" applyProtection="1">
      <alignment horizontal="center" vertical="center" wrapText="1"/>
    </xf>
    <xf numFmtId="0" fontId="0" fillId="0" borderId="0" xfId="0" applyFont="1" applyFill="1" applyAlignment="1" applyProtection="1">
      <alignment horizontal="center" vertical="center" wrapText="1"/>
    </xf>
    <xf numFmtId="0" fontId="16" fillId="0" borderId="0" xfId="0" applyFont="1" applyFill="1" applyAlignment="1" applyProtection="1">
      <alignment horizontal="center" vertical="center" wrapText="1"/>
    </xf>
    <xf numFmtId="0" fontId="8" fillId="0" borderId="32" xfId="0" applyFont="1" applyFill="1" applyBorder="1" applyAlignment="1" applyProtection="1">
      <alignment horizontal="center" vertical="center"/>
    </xf>
    <xf numFmtId="0" fontId="8" fillId="0" borderId="42" xfId="0" applyFont="1" applyFill="1" applyBorder="1" applyAlignment="1" applyProtection="1">
      <alignment horizontal="center" vertical="center"/>
    </xf>
    <xf numFmtId="0" fontId="8" fillId="0" borderId="4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left" vertical="center" wrapText="1"/>
    </xf>
    <xf numFmtId="0" fontId="8" fillId="0" borderId="32" xfId="0" applyFont="1" applyFill="1" applyBorder="1" applyAlignment="1" applyProtection="1">
      <alignment horizontal="center" vertical="center" wrapText="1"/>
    </xf>
    <xf numFmtId="0" fontId="8" fillId="0" borderId="40" xfId="0" applyFont="1" applyFill="1" applyBorder="1" applyAlignment="1" applyProtection="1">
      <alignment horizontal="center" vertical="center" wrapText="1"/>
    </xf>
    <xf numFmtId="166" fontId="17" fillId="0" borderId="47" xfId="0" applyNumberFormat="1" applyFont="1" applyFill="1" applyBorder="1" applyAlignment="1" applyProtection="1">
      <alignment horizontal="center" textRotation="180" wrapText="1"/>
    </xf>
    <xf numFmtId="166" fontId="23" fillId="0" borderId="0" xfId="0" applyNumberFormat="1" applyFont="1" applyFill="1" applyAlignment="1" applyProtection="1">
      <alignment horizontal="center" vertical="center" wrapText="1"/>
    </xf>
    <xf numFmtId="166" fontId="8" fillId="0" borderId="41" xfId="0" applyNumberFormat="1" applyFont="1" applyFill="1" applyBorder="1" applyAlignment="1" applyProtection="1">
      <alignment horizontal="left" vertical="center" wrapText="1" indent="2"/>
    </xf>
    <xf numFmtId="166" fontId="8" fillId="0" borderId="35" xfId="0" applyNumberFormat="1" applyFont="1" applyFill="1" applyBorder="1" applyAlignment="1" applyProtection="1">
      <alignment horizontal="left" vertical="center" wrapText="1" indent="2"/>
    </xf>
    <xf numFmtId="166" fontId="8" fillId="0" borderId="64" xfId="0" applyNumberFormat="1" applyFont="1" applyFill="1" applyBorder="1" applyAlignment="1" applyProtection="1">
      <alignment horizontal="center" vertical="center"/>
    </xf>
    <xf numFmtId="166" fontId="8" fillId="0" borderId="65" xfId="0" applyNumberFormat="1" applyFont="1" applyFill="1" applyBorder="1" applyAlignment="1" applyProtection="1">
      <alignment horizontal="center" vertical="center"/>
    </xf>
    <xf numFmtId="166" fontId="8" fillId="0" borderId="51" xfId="0" applyNumberFormat="1" applyFont="1" applyFill="1" applyBorder="1" applyAlignment="1" applyProtection="1">
      <alignment horizontal="center" vertical="center"/>
    </xf>
    <xf numFmtId="166" fontId="8" fillId="0" borderId="67" xfId="0" applyNumberFormat="1" applyFont="1" applyFill="1" applyBorder="1" applyAlignment="1" applyProtection="1">
      <alignment horizontal="center" vertical="center"/>
    </xf>
    <xf numFmtId="166" fontId="8" fillId="0" borderId="54" xfId="0" applyNumberFormat="1" applyFont="1" applyFill="1" applyBorder="1" applyAlignment="1" applyProtection="1">
      <alignment horizontal="center" vertical="center"/>
    </xf>
    <xf numFmtId="166" fontId="8" fillId="0" borderId="64" xfId="0" applyNumberFormat="1" applyFont="1" applyFill="1" applyBorder="1" applyAlignment="1" applyProtection="1">
      <alignment horizontal="center" vertical="center" wrapText="1"/>
    </xf>
    <xf numFmtId="166" fontId="8" fillId="0" borderId="65" xfId="0" applyNumberFormat="1" applyFont="1" applyFill="1" applyBorder="1" applyAlignment="1" applyProtection="1">
      <alignment horizontal="center" vertical="center" wrapText="1"/>
    </xf>
    <xf numFmtId="0" fontId="20" fillId="0" borderId="32" xfId="5" applyFont="1" applyFill="1" applyBorder="1" applyAlignment="1" applyProtection="1">
      <alignment horizontal="left" vertical="center" indent="1"/>
    </xf>
    <xf numFmtId="0" fontId="20" fillId="0" borderId="42" xfId="5" applyFont="1" applyFill="1" applyBorder="1" applyAlignment="1" applyProtection="1">
      <alignment horizontal="left" vertical="center" indent="1"/>
    </xf>
    <xf numFmtId="0" fontId="20" fillId="0" borderId="35" xfId="5" applyFont="1" applyFill="1" applyBorder="1" applyAlignment="1" applyProtection="1">
      <alignment horizontal="left" vertical="center" indent="1"/>
    </xf>
    <xf numFmtId="0" fontId="23" fillId="0" borderId="0" xfId="5" applyFont="1" applyFill="1" applyAlignment="1" applyProtection="1">
      <alignment horizontal="center" wrapText="1"/>
    </xf>
    <xf numFmtId="0" fontId="23" fillId="0" borderId="0" xfId="5" applyFont="1" applyFill="1" applyAlignment="1" applyProtection="1">
      <alignment horizontal="center"/>
    </xf>
    <xf numFmtId="0" fontId="35" fillId="0" borderId="0" xfId="0" applyFont="1" applyAlignment="1" applyProtection="1">
      <alignment horizontal="right"/>
    </xf>
    <xf numFmtId="0" fontId="30" fillId="0" borderId="41" xfId="0" applyFont="1" applyBorder="1" applyAlignment="1" applyProtection="1">
      <alignment horizontal="left" vertical="center" indent="2"/>
    </xf>
    <xf numFmtId="0" fontId="30" fillId="0" borderId="40" xfId="0" applyFont="1" applyBorder="1" applyAlignment="1" applyProtection="1">
      <alignment horizontal="left" vertical="center" indent="2"/>
    </xf>
    <xf numFmtId="0" fontId="23" fillId="0" borderId="0" xfId="0" applyFont="1" applyAlignment="1">
      <alignment horizontal="center" wrapText="1"/>
    </xf>
    <xf numFmtId="0" fontId="43" fillId="0" borderId="0" xfId="0" applyFont="1" applyAlignment="1">
      <alignment horizontal="center"/>
    </xf>
    <xf numFmtId="0" fontId="46" fillId="0" borderId="49" xfId="0" applyFont="1" applyBorder="1" applyAlignment="1">
      <alignment horizontal="left"/>
    </xf>
    <xf numFmtId="0" fontId="44" fillId="0" borderId="0" xfId="0" applyFont="1" applyBorder="1" applyAlignment="1">
      <alignment horizontal="left"/>
    </xf>
    <xf numFmtId="0" fontId="46" fillId="0" borderId="33" xfId="0" applyFont="1" applyBorder="1" applyAlignment="1">
      <alignment horizontal="left"/>
    </xf>
    <xf numFmtId="0" fontId="50" fillId="0" borderId="0" xfId="0" applyFont="1" applyBorder="1" applyAlignment="1">
      <alignment horizontal="left"/>
    </xf>
    <xf numFmtId="0" fontId="49" fillId="0" borderId="49" xfId="0" applyFont="1" applyBorder="1" applyAlignment="1">
      <alignment horizontal="left"/>
    </xf>
  </cellXfs>
  <cellStyles count="6">
    <cellStyle name="Ezres" xfId="1" builtinId="3"/>
    <cellStyle name="Hiperhivatkozás" xfId="2" xr:uid="{46A4B5E3-53A1-4348-827E-0EE8E69AC728}"/>
    <cellStyle name="Már látott hiperhivatkozás" xfId="3" xr:uid="{ECB5CFA4-B92C-4D3A-8E3C-A3D3ED2E70D2}"/>
    <cellStyle name="Normál" xfId="0" builtinId="0"/>
    <cellStyle name="Normál_KVRENMUNKA" xfId="4" xr:uid="{94D60769-9A05-4B1A-B014-7C81A2038B56}"/>
    <cellStyle name="Normál_SEGEDLETEK" xfId="5" xr:uid="{587E58B2-D3F2-4BD7-B9A5-C8FC21EE7BE6}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nr.%20RENDMO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SZEFÜGGÉSEK"/>
      <sheetName val="1.1.sz.mell."/>
      <sheetName val="1.2.sz.mell."/>
      <sheetName val="1.3.sz.mell."/>
      <sheetName val="1.4.sz.mell."/>
      <sheetName val="2.1.sz.mell  "/>
      <sheetName val="2.2.sz.mell  "/>
      <sheetName val="ELLENŐRZÉS-1.sz.2.a.sz.2.b.sz."/>
      <sheetName val="3.sz.mell."/>
      <sheetName val="4.sz.mell."/>
      <sheetName val="5.1. sz. mell"/>
      <sheetName val="5.1.1. sz. mell"/>
      <sheetName val="5.1.2. sz. mell"/>
      <sheetName val="5.1.3. sz. mell"/>
      <sheetName val="5.2. sz. mell"/>
      <sheetName val="5.2.1. sz. mell"/>
      <sheetName val="5.2.2. sz. mell"/>
      <sheetName val="5.2.3. sz. mell"/>
      <sheetName val="5.3. sz. mell"/>
      <sheetName val="5.3.1. sz. mell"/>
      <sheetName val="5.3.2. sz. mell"/>
      <sheetName val="5.3.3. sz. mell"/>
      <sheetName val="Munka1"/>
      <sheetName val="Munka2"/>
    </sheetNames>
    <sheetDataSet>
      <sheetData sheetId="0">
        <row r="6">
          <cell r="A6" t="str">
            <v>2016. évi eredeti előirányzat BEVÉTELEK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D3" t="str">
            <v>Felhasználás   2015. XII. 31-ig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69699-1E08-4B8D-9EE8-D6DAE3AD813B}">
  <sheetPr>
    <tabColor rgb="FF92D050"/>
  </sheetPr>
  <dimension ref="A2:B16"/>
  <sheetViews>
    <sheetView zoomScaleNormal="100" workbookViewId="0">
      <selection activeCell="A5" sqref="A5"/>
    </sheetView>
  </sheetViews>
  <sheetFormatPr defaultRowHeight="12.75" x14ac:dyDescent="0.2"/>
  <cols>
    <col min="1" max="1" width="48.5" customWidth="1"/>
    <col min="2" max="2" width="73.5" customWidth="1"/>
    <col min="3" max="3" width="16.83203125" customWidth="1"/>
  </cols>
  <sheetData>
    <row r="2" spans="1:2" x14ac:dyDescent="0.2">
      <c r="A2" t="s">
        <v>140</v>
      </c>
    </row>
    <row r="4" spans="1:2" x14ac:dyDescent="0.2">
      <c r="A4" s="141"/>
      <c r="B4" s="141"/>
    </row>
    <row r="5" spans="1:2" s="153" customFormat="1" ht="15.75" x14ac:dyDescent="0.25">
      <c r="A5" s="91" t="s">
        <v>516</v>
      </c>
      <c r="B5" s="152"/>
    </row>
    <row r="6" spans="1:2" x14ac:dyDescent="0.2">
      <c r="A6" s="141"/>
      <c r="B6" s="141"/>
    </row>
    <row r="7" spans="1:2" x14ac:dyDescent="0.2">
      <c r="A7" s="141" t="s">
        <v>501</v>
      </c>
      <c r="B7" s="141" t="s">
        <v>447</v>
      </c>
    </row>
    <row r="8" spans="1:2" x14ac:dyDescent="0.2">
      <c r="A8" s="141" t="s">
        <v>502</v>
      </c>
      <c r="B8" s="141" t="s">
        <v>448</v>
      </c>
    </row>
    <row r="9" spans="1:2" x14ac:dyDescent="0.2">
      <c r="A9" s="141" t="s">
        <v>503</v>
      </c>
      <c r="B9" s="141" t="s">
        <v>449</v>
      </c>
    </row>
    <row r="10" spans="1:2" x14ac:dyDescent="0.2">
      <c r="A10" s="141"/>
      <c r="B10" s="141"/>
    </row>
    <row r="11" spans="1:2" x14ac:dyDescent="0.2">
      <c r="A11" s="141"/>
      <c r="B11" s="141"/>
    </row>
    <row r="12" spans="1:2" s="153" customFormat="1" ht="15.75" x14ac:dyDescent="0.25">
      <c r="A12" s="91" t="str">
        <f>+CONCATENATE(LEFT(A5,4),". évi előirányzat KIADÁSOK")</f>
        <v>2016. évi előirányzat KIADÁSOK</v>
      </c>
      <c r="B12" s="152"/>
    </row>
    <row r="13" spans="1:2" x14ac:dyDescent="0.2">
      <c r="A13" s="141"/>
      <c r="B13" s="141"/>
    </row>
    <row r="14" spans="1:2" x14ac:dyDescent="0.2">
      <c r="A14" s="141" t="s">
        <v>504</v>
      </c>
      <c r="B14" s="141" t="s">
        <v>450</v>
      </c>
    </row>
    <row r="15" spans="1:2" x14ac:dyDescent="0.2">
      <c r="A15" s="141" t="s">
        <v>505</v>
      </c>
      <c r="B15" s="141" t="s">
        <v>451</v>
      </c>
    </row>
    <row r="16" spans="1:2" x14ac:dyDescent="0.2">
      <c r="A16" s="141" t="s">
        <v>506</v>
      </c>
      <c r="B16" s="141" t="s">
        <v>452</v>
      </c>
    </row>
  </sheetData>
  <sheetProtection sheet="1"/>
  <phoneticPr fontId="29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826DA-13E7-4026-8910-E591E73FE715}">
  <sheetPr>
    <tabColor rgb="FF92D050"/>
  </sheetPr>
  <dimension ref="A1:I162"/>
  <sheetViews>
    <sheetView view="pageLayout" topLeftCell="A159" zoomScaleNormal="130" zoomScaleSheetLayoutView="100" workbookViewId="0">
      <selection activeCell="G159" sqref="G159"/>
    </sheetView>
  </sheetViews>
  <sheetFormatPr defaultRowHeight="15.75" x14ac:dyDescent="0.25"/>
  <cols>
    <col min="1" max="1" width="9.5" style="345" customWidth="1"/>
    <col min="2" max="2" width="59.6640625" style="345" customWidth="1"/>
    <col min="3" max="3" width="17.33203125" style="346" customWidth="1"/>
    <col min="4" max="5" width="17.33203125" style="374" customWidth="1"/>
    <col min="6" max="16384" width="9.33203125" style="374"/>
  </cols>
  <sheetData>
    <row r="1" spans="1:5" ht="15.95" customHeight="1" x14ac:dyDescent="0.25">
      <c r="A1" s="602" t="s">
        <v>9</v>
      </c>
      <c r="B1" s="602"/>
      <c r="C1" s="602"/>
      <c r="D1" s="602"/>
      <c r="E1" s="602"/>
    </row>
    <row r="2" spans="1:5" ht="15.95" customHeight="1" thickBot="1" x14ac:dyDescent="0.3">
      <c r="A2" s="603" t="s">
        <v>141</v>
      </c>
      <c r="B2" s="603"/>
      <c r="C2" s="542"/>
      <c r="E2" s="542"/>
    </row>
    <row r="3" spans="1:5" x14ac:dyDescent="0.25">
      <c r="A3" s="605" t="s">
        <v>64</v>
      </c>
      <c r="B3" s="607" t="s">
        <v>11</v>
      </c>
      <c r="C3" s="609" t="str">
        <f>+CONCATENATE(LEFT([1]ÖSSZEFÜGGÉSEK!A6,4),". évi")</f>
        <v>2016. évi</v>
      </c>
      <c r="D3" s="610"/>
      <c r="E3" s="611"/>
    </row>
    <row r="4" spans="1:5" ht="36.75" thickBot="1" x14ac:dyDescent="0.3">
      <c r="A4" s="606"/>
      <c r="B4" s="608"/>
      <c r="C4" s="537" t="s">
        <v>596</v>
      </c>
      <c r="D4" s="536" t="s">
        <v>600</v>
      </c>
      <c r="E4" s="535" t="s">
        <v>599</v>
      </c>
    </row>
    <row r="5" spans="1:5" s="375" customFormat="1" ht="12" customHeight="1" thickBot="1" x14ac:dyDescent="0.25">
      <c r="A5" s="370" t="s">
        <v>453</v>
      </c>
      <c r="B5" s="371" t="s">
        <v>454</v>
      </c>
      <c r="C5" s="371" t="s">
        <v>455</v>
      </c>
      <c r="D5" s="371" t="s">
        <v>457</v>
      </c>
      <c r="E5" s="541" t="s">
        <v>594</v>
      </c>
    </row>
    <row r="6" spans="1:5" s="376" customFormat="1" ht="12" customHeight="1" thickBot="1" x14ac:dyDescent="0.25">
      <c r="A6" s="20" t="s">
        <v>12</v>
      </c>
      <c r="B6" s="21" t="s">
        <v>209</v>
      </c>
      <c r="C6" s="359">
        <f>+C7+C8+C9+C10+C11+C12</f>
        <v>76532385</v>
      </c>
      <c r="D6" s="359">
        <f>+D7+D8+D9+D10+D11+D12</f>
        <v>-1013020</v>
      </c>
      <c r="E6" s="231">
        <f>+E7+E8+E9+E10+E11+E12</f>
        <v>75519365</v>
      </c>
    </row>
    <row r="7" spans="1:5" s="376" customFormat="1" ht="12" customHeight="1" x14ac:dyDescent="0.2">
      <c r="A7" s="15" t="s">
        <v>90</v>
      </c>
      <c r="B7" s="377" t="s">
        <v>210</v>
      </c>
      <c r="C7" s="361">
        <v>20129106</v>
      </c>
      <c r="D7" s="361">
        <f t="shared" ref="D7:D12" si="0">E7-C7</f>
        <v>0</v>
      </c>
      <c r="E7" s="521">
        <v>20129106</v>
      </c>
    </row>
    <row r="8" spans="1:5" s="376" customFormat="1" ht="12" customHeight="1" x14ac:dyDescent="0.2">
      <c r="A8" s="14" t="s">
        <v>91</v>
      </c>
      <c r="B8" s="378" t="s">
        <v>211</v>
      </c>
      <c r="C8" s="360">
        <v>24828566</v>
      </c>
      <c r="D8" s="361">
        <f t="shared" si="0"/>
        <v>1617234</v>
      </c>
      <c r="E8" s="521">
        <v>26445800</v>
      </c>
    </row>
    <row r="9" spans="1:5" s="376" customFormat="1" ht="12" customHeight="1" x14ac:dyDescent="0.2">
      <c r="A9" s="14" t="s">
        <v>92</v>
      </c>
      <c r="B9" s="378" t="s">
        <v>212</v>
      </c>
      <c r="C9" s="360">
        <v>29065573</v>
      </c>
      <c r="D9" s="361">
        <f t="shared" si="0"/>
        <v>-4564857</v>
      </c>
      <c r="E9" s="521">
        <v>24500716</v>
      </c>
    </row>
    <row r="10" spans="1:5" s="376" customFormat="1" ht="12" customHeight="1" x14ac:dyDescent="0.2">
      <c r="A10" s="14" t="s">
        <v>93</v>
      </c>
      <c r="B10" s="378" t="s">
        <v>213</v>
      </c>
      <c r="C10" s="360">
        <v>2509140</v>
      </c>
      <c r="D10" s="361">
        <f t="shared" si="0"/>
        <v>135850</v>
      </c>
      <c r="E10" s="521">
        <v>2644990</v>
      </c>
    </row>
    <row r="11" spans="1:5" s="376" customFormat="1" ht="12" customHeight="1" x14ac:dyDescent="0.2">
      <c r="A11" s="14" t="s">
        <v>137</v>
      </c>
      <c r="B11" s="260" t="s">
        <v>392</v>
      </c>
      <c r="C11" s="360"/>
      <c r="D11" s="361">
        <f t="shared" si="0"/>
        <v>1794129</v>
      </c>
      <c r="E11" s="521">
        <v>1794129</v>
      </c>
    </row>
    <row r="12" spans="1:5" s="376" customFormat="1" ht="12" customHeight="1" thickBot="1" x14ac:dyDescent="0.25">
      <c r="A12" s="16" t="s">
        <v>94</v>
      </c>
      <c r="B12" s="261" t="s">
        <v>393</v>
      </c>
      <c r="C12" s="360"/>
      <c r="D12" s="361">
        <f t="shared" si="0"/>
        <v>4624</v>
      </c>
      <c r="E12" s="521">
        <v>4624</v>
      </c>
    </row>
    <row r="13" spans="1:5" s="376" customFormat="1" ht="12" customHeight="1" thickBot="1" x14ac:dyDescent="0.25">
      <c r="A13" s="20" t="s">
        <v>13</v>
      </c>
      <c r="B13" s="259" t="s">
        <v>214</v>
      </c>
      <c r="C13" s="359">
        <f>+C14+C15+C16+C17+C18</f>
        <v>16444100</v>
      </c>
      <c r="D13" s="359">
        <f>+D14+D15+D16+D17+D18</f>
        <v>6278338</v>
      </c>
      <c r="E13" s="231">
        <f>+E14+E15+E16+E17+E18</f>
        <v>22722438</v>
      </c>
    </row>
    <row r="14" spans="1:5" s="376" customFormat="1" ht="12" customHeight="1" x14ac:dyDescent="0.2">
      <c r="A14" s="15" t="s">
        <v>96</v>
      </c>
      <c r="B14" s="377" t="s">
        <v>215</v>
      </c>
      <c r="C14" s="361"/>
      <c r="D14" s="361"/>
      <c r="E14" s="521">
        <f>C14+D14</f>
        <v>0</v>
      </c>
    </row>
    <row r="15" spans="1:5" s="376" customFormat="1" ht="12" customHeight="1" x14ac:dyDescent="0.2">
      <c r="A15" s="14" t="s">
        <v>97</v>
      </c>
      <c r="B15" s="378" t="s">
        <v>216</v>
      </c>
      <c r="C15" s="360"/>
      <c r="D15" s="360"/>
      <c r="E15" s="521">
        <f>C15+D15</f>
        <v>0</v>
      </c>
    </row>
    <row r="16" spans="1:5" s="376" customFormat="1" ht="12" customHeight="1" x14ac:dyDescent="0.2">
      <c r="A16" s="14" t="s">
        <v>98</v>
      </c>
      <c r="B16" s="378" t="s">
        <v>383</v>
      </c>
      <c r="C16" s="360"/>
      <c r="D16" s="360"/>
      <c r="E16" s="521">
        <f>C16+D16</f>
        <v>0</v>
      </c>
    </row>
    <row r="17" spans="1:5" s="376" customFormat="1" ht="12" customHeight="1" x14ac:dyDescent="0.2">
      <c r="A17" s="14" t="s">
        <v>99</v>
      </c>
      <c r="B17" s="378" t="s">
        <v>384</v>
      </c>
      <c r="C17" s="360"/>
      <c r="D17" s="360"/>
      <c r="E17" s="521">
        <f>C17+D17</f>
        <v>0</v>
      </c>
    </row>
    <row r="18" spans="1:5" s="376" customFormat="1" ht="12" customHeight="1" x14ac:dyDescent="0.2">
      <c r="A18" s="14" t="s">
        <v>100</v>
      </c>
      <c r="B18" s="378" t="s">
        <v>217</v>
      </c>
      <c r="C18" s="360">
        <v>16444100</v>
      </c>
      <c r="D18" s="360">
        <f>E18-C18</f>
        <v>6278338</v>
      </c>
      <c r="E18" s="521">
        <v>22722438</v>
      </c>
    </row>
    <row r="19" spans="1:5" s="376" customFormat="1" ht="12" customHeight="1" thickBot="1" x14ac:dyDescent="0.25">
      <c r="A19" s="16" t="s">
        <v>109</v>
      </c>
      <c r="B19" s="261" t="s">
        <v>218</v>
      </c>
      <c r="C19" s="362"/>
      <c r="D19" s="362"/>
      <c r="E19" s="521">
        <f>C19+D19</f>
        <v>0</v>
      </c>
    </row>
    <row r="20" spans="1:5" s="376" customFormat="1" ht="12" customHeight="1" thickBot="1" x14ac:dyDescent="0.25">
      <c r="A20" s="20" t="s">
        <v>14</v>
      </c>
      <c r="B20" s="21" t="s">
        <v>219</v>
      </c>
      <c r="C20" s="359">
        <f>+C21+C22+C23+C24+C25</f>
        <v>0</v>
      </c>
      <c r="D20" s="359">
        <f>+D21+D22+D23+D24+D25</f>
        <v>6000000</v>
      </c>
      <c r="E20" s="231">
        <f>+E21+E22+E23+E24+E25</f>
        <v>6000000</v>
      </c>
    </row>
    <row r="21" spans="1:5" s="376" customFormat="1" ht="12" customHeight="1" x14ac:dyDescent="0.2">
      <c r="A21" s="15" t="s">
        <v>79</v>
      </c>
      <c r="B21" s="377" t="s">
        <v>220</v>
      </c>
      <c r="C21" s="361"/>
      <c r="D21" s="361">
        <v>6000000</v>
      </c>
      <c r="E21" s="521">
        <f t="shared" ref="E21:E26" si="1">C21+D21</f>
        <v>6000000</v>
      </c>
    </row>
    <row r="22" spans="1:5" s="376" customFormat="1" ht="12" customHeight="1" x14ac:dyDescent="0.2">
      <c r="A22" s="14" t="s">
        <v>80</v>
      </c>
      <c r="B22" s="378" t="s">
        <v>221</v>
      </c>
      <c r="C22" s="360"/>
      <c r="D22" s="360"/>
      <c r="E22" s="521">
        <f t="shared" si="1"/>
        <v>0</v>
      </c>
    </row>
    <row r="23" spans="1:5" s="376" customFormat="1" ht="12" customHeight="1" x14ac:dyDescent="0.2">
      <c r="A23" s="14" t="s">
        <v>81</v>
      </c>
      <c r="B23" s="378" t="s">
        <v>385</v>
      </c>
      <c r="C23" s="360"/>
      <c r="D23" s="360"/>
      <c r="E23" s="521">
        <f t="shared" si="1"/>
        <v>0</v>
      </c>
    </row>
    <row r="24" spans="1:5" s="376" customFormat="1" ht="12" customHeight="1" x14ac:dyDescent="0.2">
      <c r="A24" s="14" t="s">
        <v>82</v>
      </c>
      <c r="B24" s="378" t="s">
        <v>386</v>
      </c>
      <c r="C24" s="360"/>
      <c r="D24" s="360"/>
      <c r="E24" s="521">
        <f t="shared" si="1"/>
        <v>0</v>
      </c>
    </row>
    <row r="25" spans="1:5" s="376" customFormat="1" ht="12" customHeight="1" x14ac:dyDescent="0.2">
      <c r="A25" s="14" t="s">
        <v>151</v>
      </c>
      <c r="B25" s="378" t="s">
        <v>222</v>
      </c>
      <c r="C25" s="360"/>
      <c r="D25" s="360"/>
      <c r="E25" s="521">
        <f t="shared" si="1"/>
        <v>0</v>
      </c>
    </row>
    <row r="26" spans="1:5" s="376" customFormat="1" ht="12" customHeight="1" thickBot="1" x14ac:dyDescent="0.25">
      <c r="A26" s="16" t="s">
        <v>152</v>
      </c>
      <c r="B26" s="379" t="s">
        <v>223</v>
      </c>
      <c r="C26" s="362"/>
      <c r="D26" s="362"/>
      <c r="E26" s="521">
        <f t="shared" si="1"/>
        <v>0</v>
      </c>
    </row>
    <row r="27" spans="1:5" s="376" customFormat="1" ht="12" customHeight="1" thickBot="1" x14ac:dyDescent="0.25">
      <c r="A27" s="20" t="s">
        <v>153</v>
      </c>
      <c r="B27" s="21" t="s">
        <v>518</v>
      </c>
      <c r="C27" s="366">
        <f>+C28+C29+C30+C31+C32+C33+C34</f>
        <v>124730000</v>
      </c>
      <c r="D27" s="366">
        <f>+D28+D29+D30+D31+D32+D33+D34</f>
        <v>15437300</v>
      </c>
      <c r="E27" s="408">
        <f>+E28+E29+E30+E31+E32+E33+E34</f>
        <v>140167300</v>
      </c>
    </row>
    <row r="28" spans="1:5" s="376" customFormat="1" ht="12" customHeight="1" x14ac:dyDescent="0.2">
      <c r="A28" s="15" t="s">
        <v>225</v>
      </c>
      <c r="B28" s="377" t="s">
        <v>512</v>
      </c>
      <c r="C28" s="540">
        <v>2500000</v>
      </c>
      <c r="D28" s="540">
        <f t="shared" ref="D28:D34" si="2">E28-C28</f>
        <v>1040148</v>
      </c>
      <c r="E28" s="521">
        <v>3540148</v>
      </c>
    </row>
    <row r="29" spans="1:5" s="376" customFormat="1" ht="12" customHeight="1" x14ac:dyDescent="0.2">
      <c r="A29" s="14" t="s">
        <v>226</v>
      </c>
      <c r="B29" s="378" t="s">
        <v>598</v>
      </c>
      <c r="C29" s="360">
        <v>30000000</v>
      </c>
      <c r="D29" s="540">
        <f t="shared" si="2"/>
        <v>11695798</v>
      </c>
      <c r="E29" s="521">
        <v>41695798</v>
      </c>
    </row>
    <row r="30" spans="1:5" s="376" customFormat="1" ht="12" customHeight="1" x14ac:dyDescent="0.2">
      <c r="A30" s="14" t="s">
        <v>227</v>
      </c>
      <c r="B30" s="378" t="s">
        <v>514</v>
      </c>
      <c r="C30" s="360">
        <v>85000000</v>
      </c>
      <c r="D30" s="540">
        <f t="shared" si="2"/>
        <v>223908</v>
      </c>
      <c r="E30" s="521">
        <v>85223908</v>
      </c>
    </row>
    <row r="31" spans="1:5" s="376" customFormat="1" ht="12" customHeight="1" x14ac:dyDescent="0.2">
      <c r="A31" s="14" t="s">
        <v>228</v>
      </c>
      <c r="B31" s="378" t="s">
        <v>515</v>
      </c>
      <c r="C31" s="360"/>
      <c r="D31" s="540">
        <f t="shared" si="2"/>
        <v>0</v>
      </c>
      <c r="E31" s="521"/>
    </row>
    <row r="32" spans="1:5" s="376" customFormat="1" ht="12" customHeight="1" x14ac:dyDescent="0.2">
      <c r="A32" s="14" t="s">
        <v>509</v>
      </c>
      <c r="B32" s="378" t="s">
        <v>229</v>
      </c>
      <c r="C32" s="360">
        <v>7000000</v>
      </c>
      <c r="D32" s="540">
        <f t="shared" si="2"/>
        <v>2167371</v>
      </c>
      <c r="E32" s="521">
        <v>9167371</v>
      </c>
    </row>
    <row r="33" spans="1:5" s="376" customFormat="1" ht="12" customHeight="1" x14ac:dyDescent="0.2">
      <c r="A33" s="14" t="s">
        <v>510</v>
      </c>
      <c r="B33" s="378" t="s">
        <v>230</v>
      </c>
      <c r="C33" s="360"/>
      <c r="D33" s="540">
        <f t="shared" si="2"/>
        <v>0</v>
      </c>
      <c r="E33" s="521"/>
    </row>
    <row r="34" spans="1:5" s="376" customFormat="1" ht="12" customHeight="1" thickBot="1" x14ac:dyDescent="0.25">
      <c r="A34" s="16" t="s">
        <v>511</v>
      </c>
      <c r="B34" s="379" t="s">
        <v>231</v>
      </c>
      <c r="C34" s="362">
        <v>230000</v>
      </c>
      <c r="D34" s="540">
        <f t="shared" si="2"/>
        <v>310075</v>
      </c>
      <c r="E34" s="521">
        <v>540075</v>
      </c>
    </row>
    <row r="35" spans="1:5" s="376" customFormat="1" ht="12" customHeight="1" thickBot="1" x14ac:dyDescent="0.25">
      <c r="A35" s="20" t="s">
        <v>16</v>
      </c>
      <c r="B35" s="21" t="s">
        <v>394</v>
      </c>
      <c r="C35" s="359">
        <f>SUM(C36:C46)</f>
        <v>23216800</v>
      </c>
      <c r="D35" s="359">
        <f>SUM(D36:D46)</f>
        <v>9473777</v>
      </c>
      <c r="E35" s="231">
        <f>SUM(E36:E46)</f>
        <v>32690577</v>
      </c>
    </row>
    <row r="36" spans="1:5" s="376" customFormat="1" ht="12" customHeight="1" x14ac:dyDescent="0.2">
      <c r="A36" s="15" t="s">
        <v>83</v>
      </c>
      <c r="B36" s="377" t="s">
        <v>234</v>
      </c>
      <c r="C36" s="361"/>
      <c r="D36" s="361">
        <f t="shared" ref="D36:D46" si="3">E36-C36</f>
        <v>0</v>
      </c>
      <c r="E36" s="521"/>
    </row>
    <row r="37" spans="1:5" s="376" customFormat="1" ht="12" customHeight="1" x14ac:dyDescent="0.2">
      <c r="A37" s="14" t="s">
        <v>84</v>
      </c>
      <c r="B37" s="378" t="s">
        <v>235</v>
      </c>
      <c r="C37" s="360">
        <v>1670000</v>
      </c>
      <c r="D37" s="361">
        <f t="shared" si="3"/>
        <v>4176556</v>
      </c>
      <c r="E37" s="521">
        <v>5846556</v>
      </c>
    </row>
    <row r="38" spans="1:5" s="376" customFormat="1" ht="12" customHeight="1" x14ac:dyDescent="0.2">
      <c r="A38" s="14" t="s">
        <v>85</v>
      </c>
      <c r="B38" s="378" t="s">
        <v>236</v>
      </c>
      <c r="C38" s="360">
        <v>800000</v>
      </c>
      <c r="D38" s="361">
        <f t="shared" si="3"/>
        <v>-22190</v>
      </c>
      <c r="E38" s="521">
        <v>777810</v>
      </c>
    </row>
    <row r="39" spans="1:5" s="376" customFormat="1" ht="12" customHeight="1" x14ac:dyDescent="0.2">
      <c r="A39" s="14" t="s">
        <v>155</v>
      </c>
      <c r="B39" s="378" t="s">
        <v>237</v>
      </c>
      <c r="C39" s="360"/>
      <c r="D39" s="361">
        <f t="shared" si="3"/>
        <v>10234855</v>
      </c>
      <c r="E39" s="521">
        <v>10234855</v>
      </c>
    </row>
    <row r="40" spans="1:5" s="376" customFormat="1" ht="12" customHeight="1" x14ac:dyDescent="0.2">
      <c r="A40" s="14" t="s">
        <v>156</v>
      </c>
      <c r="B40" s="378" t="s">
        <v>238</v>
      </c>
      <c r="C40" s="360">
        <v>15896000</v>
      </c>
      <c r="D40" s="361">
        <f t="shared" si="3"/>
        <v>-6101926</v>
      </c>
      <c r="E40" s="521">
        <v>9794074</v>
      </c>
    </row>
    <row r="41" spans="1:5" s="376" customFormat="1" ht="12" customHeight="1" x14ac:dyDescent="0.2">
      <c r="A41" s="14" t="s">
        <v>157</v>
      </c>
      <c r="B41" s="378" t="s">
        <v>239</v>
      </c>
      <c r="C41" s="360">
        <v>4850800</v>
      </c>
      <c r="D41" s="361">
        <f t="shared" si="3"/>
        <v>901389</v>
      </c>
      <c r="E41" s="521">
        <v>5752189</v>
      </c>
    </row>
    <row r="42" spans="1:5" s="376" customFormat="1" ht="12" customHeight="1" x14ac:dyDescent="0.2">
      <c r="A42" s="14" t="s">
        <v>158</v>
      </c>
      <c r="B42" s="378" t="s">
        <v>240</v>
      </c>
      <c r="C42" s="360"/>
      <c r="D42" s="361">
        <f t="shared" si="3"/>
        <v>0</v>
      </c>
      <c r="E42" s="521"/>
    </row>
    <row r="43" spans="1:5" s="376" customFormat="1" ht="12" customHeight="1" x14ac:dyDescent="0.2">
      <c r="A43" s="14" t="s">
        <v>159</v>
      </c>
      <c r="B43" s="378" t="s">
        <v>517</v>
      </c>
      <c r="C43" s="360"/>
      <c r="D43" s="361">
        <f t="shared" si="3"/>
        <v>70236</v>
      </c>
      <c r="E43" s="521">
        <v>70236</v>
      </c>
    </row>
    <row r="44" spans="1:5" s="376" customFormat="1" ht="12" customHeight="1" x14ac:dyDescent="0.2">
      <c r="A44" s="14" t="s">
        <v>232</v>
      </c>
      <c r="B44" s="378" t="s">
        <v>242</v>
      </c>
      <c r="C44" s="363"/>
      <c r="D44" s="361">
        <f t="shared" si="3"/>
        <v>0</v>
      </c>
      <c r="E44" s="521"/>
    </row>
    <row r="45" spans="1:5" s="376" customFormat="1" ht="12" customHeight="1" x14ac:dyDescent="0.2">
      <c r="A45" s="16" t="s">
        <v>233</v>
      </c>
      <c r="B45" s="379" t="s">
        <v>396</v>
      </c>
      <c r="C45" s="364"/>
      <c r="D45" s="361">
        <f t="shared" si="3"/>
        <v>0</v>
      </c>
      <c r="E45" s="521"/>
    </row>
    <row r="46" spans="1:5" s="376" customFormat="1" ht="12" customHeight="1" thickBot="1" x14ac:dyDescent="0.25">
      <c r="A46" s="16" t="s">
        <v>395</v>
      </c>
      <c r="B46" s="261" t="s">
        <v>243</v>
      </c>
      <c r="C46" s="364"/>
      <c r="D46" s="361">
        <f t="shared" si="3"/>
        <v>214857</v>
      </c>
      <c r="E46" s="521">
        <v>214857</v>
      </c>
    </row>
    <row r="47" spans="1:5" s="376" customFormat="1" ht="12" customHeight="1" thickBot="1" x14ac:dyDescent="0.25">
      <c r="A47" s="20" t="s">
        <v>17</v>
      </c>
      <c r="B47" s="21" t="s">
        <v>244</v>
      </c>
      <c r="C47" s="359">
        <f>SUM(C48:C52)</f>
        <v>15000000</v>
      </c>
      <c r="D47" s="359">
        <f>SUM(D48:D52)</f>
        <v>-12850000</v>
      </c>
      <c r="E47" s="231">
        <f>SUM(E48:E52)</f>
        <v>2150000</v>
      </c>
    </row>
    <row r="48" spans="1:5" s="376" customFormat="1" ht="12" customHeight="1" x14ac:dyDescent="0.2">
      <c r="A48" s="15" t="s">
        <v>86</v>
      </c>
      <c r="B48" s="377" t="s">
        <v>248</v>
      </c>
      <c r="C48" s="424"/>
      <c r="D48" s="424"/>
      <c r="E48" s="539"/>
    </row>
    <row r="49" spans="1:5" s="376" customFormat="1" ht="12" customHeight="1" x14ac:dyDescent="0.2">
      <c r="A49" s="14" t="s">
        <v>87</v>
      </c>
      <c r="B49" s="378" t="s">
        <v>249</v>
      </c>
      <c r="C49" s="363">
        <v>15000000</v>
      </c>
      <c r="D49" s="363">
        <f>E49-C49</f>
        <v>-12850000</v>
      </c>
      <c r="E49" s="539">
        <v>2150000</v>
      </c>
    </row>
    <row r="50" spans="1:5" s="376" customFormat="1" ht="12" customHeight="1" x14ac:dyDescent="0.2">
      <c r="A50" s="14" t="s">
        <v>245</v>
      </c>
      <c r="B50" s="378" t="s">
        <v>250</v>
      </c>
      <c r="C50" s="363"/>
      <c r="D50" s="363"/>
      <c r="E50" s="539"/>
    </row>
    <row r="51" spans="1:5" s="376" customFormat="1" ht="12" customHeight="1" x14ac:dyDescent="0.2">
      <c r="A51" s="14" t="s">
        <v>246</v>
      </c>
      <c r="B51" s="378" t="s">
        <v>251</v>
      </c>
      <c r="C51" s="363"/>
      <c r="D51" s="363"/>
      <c r="E51" s="539"/>
    </row>
    <row r="52" spans="1:5" s="376" customFormat="1" ht="12" customHeight="1" thickBot="1" x14ac:dyDescent="0.25">
      <c r="A52" s="16" t="s">
        <v>247</v>
      </c>
      <c r="B52" s="261" t="s">
        <v>252</v>
      </c>
      <c r="C52" s="364"/>
      <c r="D52" s="364"/>
      <c r="E52" s="539"/>
    </row>
    <row r="53" spans="1:5" s="376" customFormat="1" ht="12" customHeight="1" thickBot="1" x14ac:dyDescent="0.25">
      <c r="A53" s="20" t="s">
        <v>160</v>
      </c>
      <c r="B53" s="21" t="s">
        <v>253</v>
      </c>
      <c r="C53" s="359">
        <f>SUM(C54:C56)</f>
        <v>0</v>
      </c>
      <c r="D53" s="359">
        <f>SUM(D54:D56)</f>
        <v>520000</v>
      </c>
      <c r="E53" s="231">
        <f>SUM(E54:E56)</f>
        <v>520000</v>
      </c>
    </row>
    <row r="54" spans="1:5" s="376" customFormat="1" ht="12" customHeight="1" x14ac:dyDescent="0.2">
      <c r="A54" s="15" t="s">
        <v>88</v>
      </c>
      <c r="B54" s="377" t="s">
        <v>254</v>
      </c>
      <c r="C54" s="361"/>
      <c r="D54" s="361"/>
      <c r="E54" s="521">
        <f>C54+D54</f>
        <v>0</v>
      </c>
    </row>
    <row r="55" spans="1:5" s="376" customFormat="1" ht="12" customHeight="1" x14ac:dyDescent="0.2">
      <c r="A55" s="14" t="s">
        <v>89</v>
      </c>
      <c r="B55" s="378" t="s">
        <v>387</v>
      </c>
      <c r="C55" s="360"/>
      <c r="D55" s="360"/>
      <c r="E55" s="521">
        <f>C55+D55</f>
        <v>0</v>
      </c>
    </row>
    <row r="56" spans="1:5" s="376" customFormat="1" ht="12" customHeight="1" x14ac:dyDescent="0.2">
      <c r="A56" s="14" t="s">
        <v>257</v>
      </c>
      <c r="B56" s="378" t="s">
        <v>255</v>
      </c>
      <c r="C56" s="360"/>
      <c r="D56" s="360">
        <f>E56-C56</f>
        <v>520000</v>
      </c>
      <c r="E56" s="521">
        <v>520000</v>
      </c>
    </row>
    <row r="57" spans="1:5" s="376" customFormat="1" ht="12" customHeight="1" thickBot="1" x14ac:dyDescent="0.25">
      <c r="A57" s="16" t="s">
        <v>258</v>
      </c>
      <c r="B57" s="261" t="s">
        <v>256</v>
      </c>
      <c r="C57" s="362"/>
      <c r="D57" s="362"/>
      <c r="E57" s="521">
        <f>C57+D57</f>
        <v>0</v>
      </c>
    </row>
    <row r="58" spans="1:5" s="376" customFormat="1" ht="12" customHeight="1" thickBot="1" x14ac:dyDescent="0.25">
      <c r="A58" s="20" t="s">
        <v>19</v>
      </c>
      <c r="B58" s="259" t="s">
        <v>259</v>
      </c>
      <c r="C58" s="359">
        <f>SUM(C59:C61)</f>
        <v>0</v>
      </c>
      <c r="D58" s="359">
        <f>SUM(D59:D61)</f>
        <v>583430</v>
      </c>
      <c r="E58" s="231">
        <f>SUM(E59:E61)</f>
        <v>583430</v>
      </c>
    </row>
    <row r="59" spans="1:5" s="376" customFormat="1" ht="12" customHeight="1" x14ac:dyDescent="0.2">
      <c r="A59" s="15" t="s">
        <v>161</v>
      </c>
      <c r="B59" s="377" t="s">
        <v>261</v>
      </c>
      <c r="C59" s="363"/>
      <c r="D59" s="363"/>
      <c r="E59" s="538">
        <f>C59+D59</f>
        <v>0</v>
      </c>
    </row>
    <row r="60" spans="1:5" s="376" customFormat="1" ht="12" customHeight="1" x14ac:dyDescent="0.2">
      <c r="A60" s="14" t="s">
        <v>162</v>
      </c>
      <c r="B60" s="378" t="s">
        <v>388</v>
      </c>
      <c r="C60" s="363"/>
      <c r="D60" s="363">
        <f>E60-C60</f>
        <v>583430</v>
      </c>
      <c r="E60" s="538">
        <v>583430</v>
      </c>
    </row>
    <row r="61" spans="1:5" s="376" customFormat="1" ht="12" customHeight="1" x14ac:dyDescent="0.2">
      <c r="A61" s="14" t="s">
        <v>189</v>
      </c>
      <c r="B61" s="378" t="s">
        <v>262</v>
      </c>
      <c r="C61" s="363"/>
      <c r="D61" s="363"/>
      <c r="E61" s="538">
        <f>C61+D61</f>
        <v>0</v>
      </c>
    </row>
    <row r="62" spans="1:5" s="376" customFormat="1" ht="12" customHeight="1" thickBot="1" x14ac:dyDescent="0.25">
      <c r="A62" s="16" t="s">
        <v>260</v>
      </c>
      <c r="B62" s="261" t="s">
        <v>263</v>
      </c>
      <c r="C62" s="363"/>
      <c r="D62" s="363"/>
      <c r="E62" s="538">
        <f>C62+D62</f>
        <v>0</v>
      </c>
    </row>
    <row r="63" spans="1:5" s="376" customFormat="1" ht="12" customHeight="1" thickBot="1" x14ac:dyDescent="0.25">
      <c r="A63" s="453" t="s">
        <v>436</v>
      </c>
      <c r="B63" s="21" t="s">
        <v>264</v>
      </c>
      <c r="C63" s="366">
        <f>+C6+C13+C20+C27+C35+C47+C53+C58</f>
        <v>255923285</v>
      </c>
      <c r="D63" s="366">
        <f>+D6+D13+D20+D27+D35+D47+D53+D58</f>
        <v>24429825</v>
      </c>
      <c r="E63" s="408">
        <f>+E6+E13+E20+E27+E35+E47+E53+E58</f>
        <v>280353110</v>
      </c>
    </row>
    <row r="64" spans="1:5" s="376" customFormat="1" ht="12" customHeight="1" thickBot="1" x14ac:dyDescent="0.25">
      <c r="A64" s="425" t="s">
        <v>265</v>
      </c>
      <c r="B64" s="259" t="s">
        <v>266</v>
      </c>
      <c r="C64" s="359">
        <f>SUM(C65:C67)</f>
        <v>0</v>
      </c>
      <c r="D64" s="359">
        <f>SUM(D65:D67)</f>
        <v>0</v>
      </c>
      <c r="E64" s="231">
        <f>SUM(E65:E67)</f>
        <v>0</v>
      </c>
    </row>
    <row r="65" spans="1:5" s="376" customFormat="1" ht="12" customHeight="1" x14ac:dyDescent="0.2">
      <c r="A65" s="15" t="s">
        <v>297</v>
      </c>
      <c r="B65" s="377" t="s">
        <v>267</v>
      </c>
      <c r="C65" s="363"/>
      <c r="D65" s="363"/>
      <c r="E65" s="538">
        <f>C65+D65</f>
        <v>0</v>
      </c>
    </row>
    <row r="66" spans="1:5" s="376" customFormat="1" ht="12" customHeight="1" x14ac:dyDescent="0.2">
      <c r="A66" s="14" t="s">
        <v>306</v>
      </c>
      <c r="B66" s="378" t="s">
        <v>268</v>
      </c>
      <c r="C66" s="363"/>
      <c r="D66" s="363"/>
      <c r="E66" s="538">
        <f>C66+D66</f>
        <v>0</v>
      </c>
    </row>
    <row r="67" spans="1:5" s="376" customFormat="1" ht="12" customHeight="1" thickBot="1" x14ac:dyDescent="0.25">
      <c r="A67" s="16" t="s">
        <v>307</v>
      </c>
      <c r="B67" s="447" t="s">
        <v>421</v>
      </c>
      <c r="C67" s="363"/>
      <c r="D67" s="363"/>
      <c r="E67" s="538">
        <f>C67+D67</f>
        <v>0</v>
      </c>
    </row>
    <row r="68" spans="1:5" s="376" customFormat="1" ht="12" customHeight="1" thickBot="1" x14ac:dyDescent="0.25">
      <c r="A68" s="425" t="s">
        <v>270</v>
      </c>
      <c r="B68" s="259" t="s">
        <v>271</v>
      </c>
      <c r="C68" s="359">
        <f>SUM(C69:C72)</f>
        <v>49676247</v>
      </c>
      <c r="D68" s="359">
        <f>SUM(D69:D72)</f>
        <v>66269682</v>
      </c>
      <c r="E68" s="231">
        <f>SUM(E69:E72)</f>
        <v>115945929</v>
      </c>
    </row>
    <row r="69" spans="1:5" s="376" customFormat="1" ht="12" customHeight="1" x14ac:dyDescent="0.2">
      <c r="A69" s="15" t="s">
        <v>138</v>
      </c>
      <c r="B69" s="377" t="s">
        <v>272</v>
      </c>
      <c r="C69" s="363">
        <v>49676247</v>
      </c>
      <c r="D69" s="363">
        <f>E69-C69</f>
        <v>66269682</v>
      </c>
      <c r="E69" s="538">
        <v>115945929</v>
      </c>
    </row>
    <row r="70" spans="1:5" s="376" customFormat="1" ht="12" customHeight="1" x14ac:dyDescent="0.2">
      <c r="A70" s="14" t="s">
        <v>139</v>
      </c>
      <c r="B70" s="378" t="s">
        <v>273</v>
      </c>
      <c r="C70" s="363"/>
      <c r="D70" s="363"/>
      <c r="E70" s="538">
        <f>C70+D70</f>
        <v>0</v>
      </c>
    </row>
    <row r="71" spans="1:5" s="376" customFormat="1" ht="12" customHeight="1" x14ac:dyDescent="0.2">
      <c r="A71" s="14" t="s">
        <v>298</v>
      </c>
      <c r="B71" s="378" t="s">
        <v>274</v>
      </c>
      <c r="C71" s="363"/>
      <c r="D71" s="363"/>
      <c r="E71" s="538">
        <f>C71+D71</f>
        <v>0</v>
      </c>
    </row>
    <row r="72" spans="1:5" s="376" customFormat="1" ht="12" customHeight="1" thickBot="1" x14ac:dyDescent="0.25">
      <c r="A72" s="16" t="s">
        <v>299</v>
      </c>
      <c r="B72" s="261" t="s">
        <v>275</v>
      </c>
      <c r="C72" s="363"/>
      <c r="D72" s="363"/>
      <c r="E72" s="538">
        <f>C72+D72</f>
        <v>0</v>
      </c>
    </row>
    <row r="73" spans="1:5" s="376" customFormat="1" ht="12" customHeight="1" thickBot="1" x14ac:dyDescent="0.25">
      <c r="A73" s="425" t="s">
        <v>276</v>
      </c>
      <c r="B73" s="259" t="s">
        <v>277</v>
      </c>
      <c r="C73" s="359">
        <f>SUM(C74:C75)</f>
        <v>9923000</v>
      </c>
      <c r="D73" s="359">
        <f>SUM(D74:D75)</f>
        <v>5171</v>
      </c>
      <c r="E73" s="231">
        <f>SUM(E74:E75)</f>
        <v>9928171</v>
      </c>
    </row>
    <row r="74" spans="1:5" s="376" customFormat="1" ht="12" customHeight="1" x14ac:dyDescent="0.2">
      <c r="A74" s="15" t="s">
        <v>300</v>
      </c>
      <c r="B74" s="377" t="s">
        <v>278</v>
      </c>
      <c r="C74" s="363">
        <v>9923000</v>
      </c>
      <c r="D74" s="363">
        <f>E74-C74</f>
        <v>5171</v>
      </c>
      <c r="E74" s="538">
        <v>9928171</v>
      </c>
    </row>
    <row r="75" spans="1:5" s="376" customFormat="1" ht="12" customHeight="1" thickBot="1" x14ac:dyDescent="0.25">
      <c r="A75" s="16" t="s">
        <v>301</v>
      </c>
      <c r="B75" s="261" t="s">
        <v>279</v>
      </c>
      <c r="C75" s="363"/>
      <c r="D75" s="363"/>
      <c r="E75" s="538">
        <f>C75+D75</f>
        <v>0</v>
      </c>
    </row>
    <row r="76" spans="1:5" s="376" customFormat="1" ht="12" customHeight="1" thickBot="1" x14ac:dyDescent="0.25">
      <c r="A76" s="425" t="s">
        <v>280</v>
      </c>
      <c r="B76" s="259" t="s">
        <v>281</v>
      </c>
      <c r="C76" s="359">
        <f>SUM(C77:C79)</f>
        <v>0</v>
      </c>
      <c r="D76" s="359">
        <f>SUM(D77:D79)</f>
        <v>0</v>
      </c>
      <c r="E76" s="231">
        <f>SUM(E77:E79)</f>
        <v>0</v>
      </c>
    </row>
    <row r="77" spans="1:5" s="376" customFormat="1" ht="12" customHeight="1" x14ac:dyDescent="0.2">
      <c r="A77" s="15" t="s">
        <v>302</v>
      </c>
      <c r="B77" s="377" t="s">
        <v>282</v>
      </c>
      <c r="C77" s="363"/>
      <c r="D77" s="363"/>
      <c r="E77" s="538">
        <f>C77+D77</f>
        <v>0</v>
      </c>
    </row>
    <row r="78" spans="1:5" s="376" customFormat="1" ht="12" customHeight="1" x14ac:dyDescent="0.2">
      <c r="A78" s="14" t="s">
        <v>303</v>
      </c>
      <c r="B78" s="378" t="s">
        <v>283</v>
      </c>
      <c r="C78" s="363"/>
      <c r="D78" s="363"/>
      <c r="E78" s="538">
        <f>C78+D78</f>
        <v>0</v>
      </c>
    </row>
    <row r="79" spans="1:5" s="376" customFormat="1" ht="12" customHeight="1" thickBot="1" x14ac:dyDescent="0.25">
      <c r="A79" s="16" t="s">
        <v>304</v>
      </c>
      <c r="B79" s="261" t="s">
        <v>284</v>
      </c>
      <c r="C79" s="363"/>
      <c r="D79" s="363"/>
      <c r="E79" s="538">
        <f>C79+D79</f>
        <v>0</v>
      </c>
    </row>
    <row r="80" spans="1:5" s="376" customFormat="1" ht="12" customHeight="1" thickBot="1" x14ac:dyDescent="0.25">
      <c r="A80" s="425" t="s">
        <v>285</v>
      </c>
      <c r="B80" s="259" t="s">
        <v>305</v>
      </c>
      <c r="C80" s="359">
        <f>SUM(C81:C84)</f>
        <v>0</v>
      </c>
      <c r="D80" s="359">
        <f>SUM(D81:D84)</f>
        <v>0</v>
      </c>
      <c r="E80" s="231">
        <f>SUM(E81:E84)</f>
        <v>0</v>
      </c>
    </row>
    <row r="81" spans="1:5" s="376" customFormat="1" ht="12" customHeight="1" x14ac:dyDescent="0.2">
      <c r="A81" s="381" t="s">
        <v>286</v>
      </c>
      <c r="B81" s="377" t="s">
        <v>287</v>
      </c>
      <c r="C81" s="363"/>
      <c r="D81" s="363"/>
      <c r="E81" s="538">
        <f t="shared" ref="E81:E86" si="4">C81+D81</f>
        <v>0</v>
      </c>
    </row>
    <row r="82" spans="1:5" s="376" customFormat="1" ht="12" customHeight="1" x14ac:dyDescent="0.2">
      <c r="A82" s="382" t="s">
        <v>288</v>
      </c>
      <c r="B82" s="378" t="s">
        <v>289</v>
      </c>
      <c r="C82" s="363"/>
      <c r="D82" s="363"/>
      <c r="E82" s="538">
        <f t="shared" si="4"/>
        <v>0</v>
      </c>
    </row>
    <row r="83" spans="1:5" s="376" customFormat="1" ht="12" customHeight="1" x14ac:dyDescent="0.2">
      <c r="A83" s="382" t="s">
        <v>290</v>
      </c>
      <c r="B83" s="378" t="s">
        <v>291</v>
      </c>
      <c r="C83" s="363"/>
      <c r="D83" s="363"/>
      <c r="E83" s="538">
        <f t="shared" si="4"/>
        <v>0</v>
      </c>
    </row>
    <row r="84" spans="1:5" s="376" customFormat="1" ht="12" customHeight="1" thickBot="1" x14ac:dyDescent="0.25">
      <c r="A84" s="383" t="s">
        <v>292</v>
      </c>
      <c r="B84" s="261" t="s">
        <v>293</v>
      </c>
      <c r="C84" s="363"/>
      <c r="D84" s="363"/>
      <c r="E84" s="538">
        <f t="shared" si="4"/>
        <v>0</v>
      </c>
    </row>
    <row r="85" spans="1:5" s="376" customFormat="1" ht="12" customHeight="1" thickBot="1" x14ac:dyDescent="0.25">
      <c r="A85" s="425" t="s">
        <v>294</v>
      </c>
      <c r="B85" s="259" t="s">
        <v>435</v>
      </c>
      <c r="C85" s="427"/>
      <c r="D85" s="427"/>
      <c r="E85" s="231">
        <f t="shared" si="4"/>
        <v>0</v>
      </c>
    </row>
    <row r="86" spans="1:5" s="376" customFormat="1" ht="13.5" customHeight="1" thickBot="1" x14ac:dyDescent="0.25">
      <c r="A86" s="425" t="s">
        <v>296</v>
      </c>
      <c r="B86" s="259" t="s">
        <v>295</v>
      </c>
      <c r="C86" s="427"/>
      <c r="D86" s="427"/>
      <c r="E86" s="231">
        <f t="shared" si="4"/>
        <v>0</v>
      </c>
    </row>
    <row r="87" spans="1:5" s="376" customFormat="1" ht="15.75" customHeight="1" thickBot="1" x14ac:dyDescent="0.25">
      <c r="A87" s="425" t="s">
        <v>308</v>
      </c>
      <c r="B87" s="384" t="s">
        <v>438</v>
      </c>
      <c r="C87" s="366">
        <f>+C64+C68+C73+C76+C80+C86+C85</f>
        <v>59599247</v>
      </c>
      <c r="D87" s="366">
        <f>+D64+D68+D73+D76+D80+D86+D85</f>
        <v>66274853</v>
      </c>
      <c r="E87" s="408">
        <f>+E64+E68+E73+E76+E80+E86+E85</f>
        <v>125874100</v>
      </c>
    </row>
    <row r="88" spans="1:5" s="376" customFormat="1" ht="25.5" customHeight="1" thickBot="1" x14ac:dyDescent="0.25">
      <c r="A88" s="426" t="s">
        <v>437</v>
      </c>
      <c r="B88" s="385" t="s">
        <v>439</v>
      </c>
      <c r="C88" s="366">
        <f>+C63+C87</f>
        <v>315522532</v>
      </c>
      <c r="D88" s="366">
        <f>+D63+D87</f>
        <v>90704678</v>
      </c>
      <c r="E88" s="408">
        <f>+E63+E87</f>
        <v>406227210</v>
      </c>
    </row>
    <row r="89" spans="1:5" s="376" customFormat="1" ht="30.75" customHeight="1" x14ac:dyDescent="0.2">
      <c r="A89" s="5"/>
      <c r="B89" s="6"/>
      <c r="C89" s="271"/>
    </row>
    <row r="90" spans="1:5" ht="16.5" customHeight="1" x14ac:dyDescent="0.25">
      <c r="A90" s="602" t="s">
        <v>41</v>
      </c>
      <c r="B90" s="602"/>
      <c r="C90" s="602"/>
      <c r="D90" s="602"/>
      <c r="E90" s="602"/>
    </row>
    <row r="91" spans="1:5" s="386" customFormat="1" ht="16.5" customHeight="1" thickBot="1" x14ac:dyDescent="0.3">
      <c r="A91" s="604" t="s">
        <v>142</v>
      </c>
      <c r="B91" s="604"/>
      <c r="C91" s="145"/>
      <c r="E91" s="145"/>
    </row>
    <row r="92" spans="1:5" x14ac:dyDescent="0.25">
      <c r="A92" s="605" t="s">
        <v>64</v>
      </c>
      <c r="B92" s="607" t="s">
        <v>597</v>
      </c>
      <c r="C92" s="609" t="str">
        <f>+CONCATENATE(LEFT([1]ÖSSZEFÜGGÉSEK!A6,4),". évi")</f>
        <v>2016. évi</v>
      </c>
      <c r="D92" s="610"/>
      <c r="E92" s="611"/>
    </row>
    <row r="93" spans="1:5" ht="24.75" thickBot="1" x14ac:dyDescent="0.3">
      <c r="A93" s="606"/>
      <c r="B93" s="608"/>
      <c r="C93" s="537" t="s">
        <v>596</v>
      </c>
      <c r="D93" s="536" t="s">
        <v>595</v>
      </c>
      <c r="E93" s="535" t="str">
        <f>+CONCATENATE(LEFT([1]ÖSSZEFÜGGÉSEK!A6,4),". ….",CHAR(10),"Módosítás utáni")</f>
        <v>2016. ….
Módosítás utáni</v>
      </c>
    </row>
    <row r="94" spans="1:5" s="375" customFormat="1" ht="12" customHeight="1" thickBot="1" x14ac:dyDescent="0.25">
      <c r="A94" s="37" t="s">
        <v>453</v>
      </c>
      <c r="B94" s="38" t="s">
        <v>454</v>
      </c>
      <c r="C94" s="38" t="s">
        <v>455</v>
      </c>
      <c r="D94" s="38" t="s">
        <v>457</v>
      </c>
      <c r="E94" s="534" t="s">
        <v>594</v>
      </c>
    </row>
    <row r="95" spans="1:5" ht="12" customHeight="1" thickBot="1" x14ac:dyDescent="0.3">
      <c r="A95" s="22" t="s">
        <v>12</v>
      </c>
      <c r="B95" s="31" t="s">
        <v>397</v>
      </c>
      <c r="C95" s="358">
        <v>294622532</v>
      </c>
      <c r="D95" s="358">
        <f>D96+D97+D98+D99+D100+D113</f>
        <v>-12984020</v>
      </c>
      <c r="E95" s="457">
        <f>E96+E97+E98+E99+E100+E113</f>
        <v>281638512</v>
      </c>
    </row>
    <row r="96" spans="1:5" ht="12" customHeight="1" thickBot="1" x14ac:dyDescent="0.3">
      <c r="A96" s="17" t="s">
        <v>90</v>
      </c>
      <c r="B96" s="10" t="s">
        <v>43</v>
      </c>
      <c r="C96" s="464">
        <v>100875716</v>
      </c>
      <c r="D96" s="464">
        <f t="shared" ref="D96:D115" si="5">E96-C96</f>
        <v>6314645</v>
      </c>
      <c r="E96" s="533">
        <v>107190361</v>
      </c>
    </row>
    <row r="97" spans="1:5" ht="12" customHeight="1" thickBot="1" x14ac:dyDescent="0.3">
      <c r="A97" s="14" t="s">
        <v>91</v>
      </c>
      <c r="B97" s="8" t="s">
        <v>163</v>
      </c>
      <c r="C97" s="360">
        <v>24775344</v>
      </c>
      <c r="D97" s="464">
        <f t="shared" si="5"/>
        <v>2213565</v>
      </c>
      <c r="E97" s="526">
        <v>26988909</v>
      </c>
    </row>
    <row r="98" spans="1:5" ht="12" customHeight="1" thickBot="1" x14ac:dyDescent="0.3">
      <c r="A98" s="14" t="s">
        <v>92</v>
      </c>
      <c r="B98" s="8" t="s">
        <v>128</v>
      </c>
      <c r="C98" s="362">
        <v>102860972</v>
      </c>
      <c r="D98" s="464">
        <f t="shared" si="5"/>
        <v>-597210</v>
      </c>
      <c r="E98" s="524">
        <v>102263762</v>
      </c>
    </row>
    <row r="99" spans="1:5" ht="12" customHeight="1" thickBot="1" x14ac:dyDescent="0.3">
      <c r="A99" s="14" t="s">
        <v>93</v>
      </c>
      <c r="B99" s="11" t="s">
        <v>164</v>
      </c>
      <c r="C99" s="362">
        <v>26148500</v>
      </c>
      <c r="D99" s="464">
        <f t="shared" si="5"/>
        <v>-15945497</v>
      </c>
      <c r="E99" s="524">
        <v>10203003</v>
      </c>
    </row>
    <row r="100" spans="1:5" ht="12" customHeight="1" thickBot="1" x14ac:dyDescent="0.3">
      <c r="A100" s="14" t="s">
        <v>104</v>
      </c>
      <c r="B100" s="19" t="s">
        <v>165</v>
      </c>
      <c r="C100" s="362">
        <v>34962000</v>
      </c>
      <c r="D100" s="464">
        <f t="shared" si="5"/>
        <v>30477</v>
      </c>
      <c r="E100" s="524">
        <v>34992477</v>
      </c>
    </row>
    <row r="101" spans="1:5" ht="12" customHeight="1" thickBot="1" x14ac:dyDescent="0.3">
      <c r="A101" s="14" t="s">
        <v>94</v>
      </c>
      <c r="B101" s="8" t="s">
        <v>402</v>
      </c>
      <c r="C101" s="362"/>
      <c r="D101" s="464">
        <f t="shared" si="5"/>
        <v>408831</v>
      </c>
      <c r="E101" s="524">
        <v>408831</v>
      </c>
    </row>
    <row r="102" spans="1:5" ht="12" customHeight="1" thickBot="1" x14ac:dyDescent="0.3">
      <c r="A102" s="14" t="s">
        <v>95</v>
      </c>
      <c r="B102" s="150" t="s">
        <v>401</v>
      </c>
      <c r="C102" s="362"/>
      <c r="D102" s="464">
        <f t="shared" si="5"/>
        <v>0</v>
      </c>
      <c r="E102" s="524"/>
    </row>
    <row r="103" spans="1:5" ht="12" customHeight="1" thickBot="1" x14ac:dyDescent="0.3">
      <c r="A103" s="14" t="s">
        <v>105</v>
      </c>
      <c r="B103" s="150" t="s">
        <v>400</v>
      </c>
      <c r="C103" s="362"/>
      <c r="D103" s="464">
        <f t="shared" si="5"/>
        <v>0</v>
      </c>
      <c r="E103" s="524"/>
    </row>
    <row r="104" spans="1:5" ht="12" customHeight="1" thickBot="1" x14ac:dyDescent="0.3">
      <c r="A104" s="14" t="s">
        <v>106</v>
      </c>
      <c r="B104" s="148" t="s">
        <v>311</v>
      </c>
      <c r="C104" s="362"/>
      <c r="D104" s="464">
        <f t="shared" si="5"/>
        <v>0</v>
      </c>
      <c r="E104" s="524"/>
    </row>
    <row r="105" spans="1:5" ht="12" customHeight="1" thickBot="1" x14ac:dyDescent="0.3">
      <c r="A105" s="14" t="s">
        <v>107</v>
      </c>
      <c r="B105" s="149" t="s">
        <v>312</v>
      </c>
      <c r="C105" s="362">
        <v>1582000</v>
      </c>
      <c r="D105" s="464">
        <f t="shared" si="5"/>
        <v>202240</v>
      </c>
      <c r="E105" s="524">
        <v>1784240</v>
      </c>
    </row>
    <row r="106" spans="1:5" ht="12" customHeight="1" thickBot="1" x14ac:dyDescent="0.3">
      <c r="A106" s="14" t="s">
        <v>108</v>
      </c>
      <c r="B106" s="149" t="s">
        <v>313</v>
      </c>
      <c r="C106" s="362"/>
      <c r="D106" s="464">
        <f t="shared" si="5"/>
        <v>0</v>
      </c>
      <c r="E106" s="524"/>
    </row>
    <row r="107" spans="1:5" ht="12" customHeight="1" thickBot="1" x14ac:dyDescent="0.3">
      <c r="A107" s="14" t="s">
        <v>110</v>
      </c>
      <c r="B107" s="148" t="s">
        <v>314</v>
      </c>
      <c r="C107" s="362"/>
      <c r="D107" s="464">
        <f t="shared" si="5"/>
        <v>0</v>
      </c>
      <c r="E107" s="524"/>
    </row>
    <row r="108" spans="1:5" ht="12" customHeight="1" thickBot="1" x14ac:dyDescent="0.3">
      <c r="A108" s="14" t="s">
        <v>166</v>
      </c>
      <c r="B108" s="148" t="s">
        <v>315</v>
      </c>
      <c r="C108" s="362"/>
      <c r="D108" s="464">
        <f t="shared" si="5"/>
        <v>0</v>
      </c>
      <c r="E108" s="524"/>
    </row>
    <row r="109" spans="1:5" ht="12" customHeight="1" thickBot="1" x14ac:dyDescent="0.3">
      <c r="A109" s="14" t="s">
        <v>309</v>
      </c>
      <c r="B109" s="149" t="s">
        <v>316</v>
      </c>
      <c r="C109" s="362"/>
      <c r="D109" s="464">
        <f t="shared" si="5"/>
        <v>0</v>
      </c>
      <c r="E109" s="524"/>
    </row>
    <row r="110" spans="1:5" ht="12" customHeight="1" thickBot="1" x14ac:dyDescent="0.3">
      <c r="A110" s="13" t="s">
        <v>310</v>
      </c>
      <c r="B110" s="150" t="s">
        <v>317</v>
      </c>
      <c r="C110" s="362"/>
      <c r="D110" s="464">
        <f t="shared" si="5"/>
        <v>0</v>
      </c>
      <c r="E110" s="524"/>
    </row>
    <row r="111" spans="1:5" ht="12" customHeight="1" thickBot="1" x14ac:dyDescent="0.3">
      <c r="A111" s="14" t="s">
        <v>398</v>
      </c>
      <c r="B111" s="150" t="s">
        <v>318</v>
      </c>
      <c r="C111" s="362"/>
      <c r="D111" s="464">
        <f t="shared" si="5"/>
        <v>0</v>
      </c>
      <c r="E111" s="524"/>
    </row>
    <row r="112" spans="1:5" ht="12" customHeight="1" thickBot="1" x14ac:dyDescent="0.3">
      <c r="A112" s="16" t="s">
        <v>399</v>
      </c>
      <c r="B112" s="150" t="s">
        <v>319</v>
      </c>
      <c r="C112" s="362">
        <v>33380000</v>
      </c>
      <c r="D112" s="464">
        <f t="shared" si="5"/>
        <v>-580591</v>
      </c>
      <c r="E112" s="524">
        <v>32799409</v>
      </c>
    </row>
    <row r="113" spans="1:5" ht="12" customHeight="1" thickBot="1" x14ac:dyDescent="0.3">
      <c r="A113" s="14" t="s">
        <v>403</v>
      </c>
      <c r="B113" s="11" t="s">
        <v>44</v>
      </c>
      <c r="C113" s="360">
        <v>5000000</v>
      </c>
      <c r="D113" s="464">
        <f t="shared" si="5"/>
        <v>-5000000</v>
      </c>
      <c r="E113" s="526">
        <v>0</v>
      </c>
    </row>
    <row r="114" spans="1:5" ht="12" customHeight="1" thickBot="1" x14ac:dyDescent="0.3">
      <c r="A114" s="14" t="s">
        <v>404</v>
      </c>
      <c r="B114" s="8" t="s">
        <v>406</v>
      </c>
      <c r="C114" s="360">
        <v>5000000</v>
      </c>
      <c r="D114" s="464">
        <f t="shared" si="5"/>
        <v>-5000000</v>
      </c>
      <c r="E114" s="526">
        <v>0</v>
      </c>
    </row>
    <row r="115" spans="1:5" ht="12" customHeight="1" thickBot="1" x14ac:dyDescent="0.3">
      <c r="A115" s="18" t="s">
        <v>405</v>
      </c>
      <c r="B115" s="451" t="s">
        <v>407</v>
      </c>
      <c r="C115" s="465"/>
      <c r="D115" s="464">
        <f t="shared" si="5"/>
        <v>0</v>
      </c>
      <c r="E115" s="532"/>
    </row>
    <row r="116" spans="1:5" ht="12" customHeight="1" thickBot="1" x14ac:dyDescent="0.3">
      <c r="A116" s="448" t="s">
        <v>13</v>
      </c>
      <c r="B116" s="449" t="s">
        <v>320</v>
      </c>
      <c r="C116" s="466">
        <f>+C117+C119+C121</f>
        <v>20900000</v>
      </c>
      <c r="D116" s="359">
        <f>+D117+D119+D121</f>
        <v>15962028</v>
      </c>
      <c r="E116" s="460">
        <f>+E117+E119+E121</f>
        <v>36862028</v>
      </c>
    </row>
    <row r="117" spans="1:5" ht="12" customHeight="1" x14ac:dyDescent="0.25">
      <c r="A117" s="15" t="s">
        <v>96</v>
      </c>
      <c r="B117" s="8" t="s">
        <v>187</v>
      </c>
      <c r="C117" s="361">
        <v>9554400</v>
      </c>
      <c r="D117" s="531">
        <f>E117-C117</f>
        <v>4721698</v>
      </c>
      <c r="E117" s="521">
        <v>14276098</v>
      </c>
    </row>
    <row r="118" spans="1:5" ht="12" customHeight="1" x14ac:dyDescent="0.25">
      <c r="A118" s="15" t="s">
        <v>97</v>
      </c>
      <c r="B118" s="12" t="s">
        <v>324</v>
      </c>
      <c r="C118" s="361"/>
      <c r="D118" s="531">
        <f>E118-C118</f>
        <v>0</v>
      </c>
      <c r="E118" s="521"/>
    </row>
    <row r="119" spans="1:5" ht="12" customHeight="1" x14ac:dyDescent="0.25">
      <c r="A119" s="15" t="s">
        <v>98</v>
      </c>
      <c r="B119" s="12" t="s">
        <v>167</v>
      </c>
      <c r="C119" s="360">
        <v>5445600</v>
      </c>
      <c r="D119" s="531">
        <f>E119-C119</f>
        <v>8240330</v>
      </c>
      <c r="E119" s="526">
        <v>13685930</v>
      </c>
    </row>
    <row r="120" spans="1:5" ht="12" customHeight="1" x14ac:dyDescent="0.25">
      <c r="A120" s="15" t="s">
        <v>99</v>
      </c>
      <c r="B120" s="12" t="s">
        <v>325</v>
      </c>
      <c r="C120" s="360"/>
      <c r="D120" s="531">
        <f>E120-C120</f>
        <v>0</v>
      </c>
      <c r="E120" s="526"/>
    </row>
    <row r="121" spans="1:5" ht="12" customHeight="1" x14ac:dyDescent="0.25">
      <c r="A121" s="15" t="s">
        <v>100</v>
      </c>
      <c r="B121" s="261" t="s">
        <v>190</v>
      </c>
      <c r="C121" s="360">
        <v>5900000</v>
      </c>
      <c r="D121" s="531">
        <f>E121-C121</f>
        <v>3000000</v>
      </c>
      <c r="E121" s="526">
        <v>8900000</v>
      </c>
    </row>
    <row r="122" spans="1:5" ht="12" customHeight="1" x14ac:dyDescent="0.25">
      <c r="A122" s="15" t="s">
        <v>109</v>
      </c>
      <c r="B122" s="260" t="s">
        <v>389</v>
      </c>
      <c r="C122" s="360"/>
      <c r="D122" s="525"/>
      <c r="E122" s="526"/>
    </row>
    <row r="123" spans="1:5" ht="12" customHeight="1" x14ac:dyDescent="0.25">
      <c r="A123" s="15" t="s">
        <v>111</v>
      </c>
      <c r="B123" s="373" t="s">
        <v>330</v>
      </c>
      <c r="C123" s="360"/>
      <c r="D123" s="525"/>
      <c r="E123" s="526"/>
    </row>
    <row r="124" spans="1:5" ht="22.5" x14ac:dyDescent="0.25">
      <c r="A124" s="15" t="s">
        <v>168</v>
      </c>
      <c r="B124" s="149" t="s">
        <v>313</v>
      </c>
      <c r="C124" s="360"/>
      <c r="D124" s="525"/>
      <c r="E124" s="526"/>
    </row>
    <row r="125" spans="1:5" ht="12" customHeight="1" x14ac:dyDescent="0.25">
      <c r="A125" s="15" t="s">
        <v>169</v>
      </c>
      <c r="B125" s="149" t="s">
        <v>329</v>
      </c>
      <c r="C125" s="360"/>
      <c r="D125" s="525"/>
      <c r="E125" s="526"/>
    </row>
    <row r="126" spans="1:5" ht="12" customHeight="1" x14ac:dyDescent="0.25">
      <c r="A126" s="15" t="s">
        <v>170</v>
      </c>
      <c r="B126" s="149" t="s">
        <v>328</v>
      </c>
      <c r="C126" s="360"/>
      <c r="D126" s="525"/>
      <c r="E126" s="526"/>
    </row>
    <row r="127" spans="1:5" ht="12" customHeight="1" x14ac:dyDescent="0.25">
      <c r="A127" s="15" t="s">
        <v>321</v>
      </c>
      <c r="B127" s="149" t="s">
        <v>316</v>
      </c>
      <c r="C127" s="360"/>
      <c r="D127" s="525"/>
      <c r="E127" s="526"/>
    </row>
    <row r="128" spans="1:5" ht="12" customHeight="1" x14ac:dyDescent="0.25">
      <c r="A128" s="15" t="s">
        <v>322</v>
      </c>
      <c r="B128" s="149" t="s">
        <v>327</v>
      </c>
      <c r="C128" s="360"/>
      <c r="D128" s="525"/>
      <c r="E128" s="526"/>
    </row>
    <row r="129" spans="1:5" ht="23.25" thickBot="1" x14ac:dyDescent="0.3">
      <c r="A129" s="13" t="s">
        <v>323</v>
      </c>
      <c r="B129" s="149" t="s">
        <v>326</v>
      </c>
      <c r="C129" s="362"/>
      <c r="D129" s="530"/>
      <c r="E129" s="524"/>
    </row>
    <row r="130" spans="1:5" ht="12" customHeight="1" thickBot="1" x14ac:dyDescent="0.3">
      <c r="A130" s="20" t="s">
        <v>14</v>
      </c>
      <c r="B130" s="133" t="s">
        <v>408</v>
      </c>
      <c r="C130" s="359">
        <f>+C95+C116</f>
        <v>315522532</v>
      </c>
      <c r="D130" s="529">
        <f>+D95+D116</f>
        <v>2978008</v>
      </c>
      <c r="E130" s="231">
        <f>+E95+E116</f>
        <v>318500540</v>
      </c>
    </row>
    <row r="131" spans="1:5" ht="12" customHeight="1" thickBot="1" x14ac:dyDescent="0.3">
      <c r="A131" s="20" t="s">
        <v>15</v>
      </c>
      <c r="B131" s="133" t="s">
        <v>593</v>
      </c>
      <c r="C131" s="359">
        <f>+C132+C133+C134</f>
        <v>0</v>
      </c>
      <c r="D131" s="529">
        <f>+D132+D133+D134</f>
        <v>0</v>
      </c>
      <c r="E131" s="231">
        <f>+E132+E133+E134</f>
        <v>0</v>
      </c>
    </row>
    <row r="132" spans="1:5" ht="12" customHeight="1" x14ac:dyDescent="0.25">
      <c r="A132" s="15" t="s">
        <v>225</v>
      </c>
      <c r="B132" s="12" t="s">
        <v>416</v>
      </c>
      <c r="C132" s="360"/>
      <c r="D132" s="525"/>
      <c r="E132" s="526"/>
    </row>
    <row r="133" spans="1:5" ht="12" customHeight="1" x14ac:dyDescent="0.25">
      <c r="A133" s="15" t="s">
        <v>226</v>
      </c>
      <c r="B133" s="12" t="s">
        <v>417</v>
      </c>
      <c r="C133" s="360"/>
      <c r="D133" s="525"/>
      <c r="E133" s="526"/>
    </row>
    <row r="134" spans="1:5" ht="12" customHeight="1" thickBot="1" x14ac:dyDescent="0.3">
      <c r="A134" s="13" t="s">
        <v>227</v>
      </c>
      <c r="B134" s="12" t="s">
        <v>418</v>
      </c>
      <c r="C134" s="360"/>
      <c r="D134" s="525"/>
      <c r="E134" s="526"/>
    </row>
    <row r="135" spans="1:5" ht="12" customHeight="1" thickBot="1" x14ac:dyDescent="0.3">
      <c r="A135" s="20" t="s">
        <v>16</v>
      </c>
      <c r="B135" s="133" t="s">
        <v>410</v>
      </c>
      <c r="C135" s="359">
        <f>SUM(C136:C141)</f>
        <v>0</v>
      </c>
      <c r="D135" s="529">
        <f>SUM(D136:D141)</f>
        <v>85015109</v>
      </c>
      <c r="E135" s="231">
        <f>SUM(E136:E141)</f>
        <v>85015109</v>
      </c>
    </row>
    <row r="136" spans="1:5" ht="12" customHeight="1" x14ac:dyDescent="0.25">
      <c r="A136" s="15" t="s">
        <v>83</v>
      </c>
      <c r="B136" s="9" t="s">
        <v>419</v>
      </c>
      <c r="C136" s="360"/>
      <c r="D136" s="525">
        <f>E136-C136</f>
        <v>85015109</v>
      </c>
      <c r="E136" s="526">
        <v>85015109</v>
      </c>
    </row>
    <row r="137" spans="1:5" ht="12" customHeight="1" x14ac:dyDescent="0.25">
      <c r="A137" s="15" t="s">
        <v>84</v>
      </c>
      <c r="B137" s="9" t="s">
        <v>411</v>
      </c>
      <c r="C137" s="360"/>
      <c r="D137" s="525"/>
      <c r="E137" s="526"/>
    </row>
    <row r="138" spans="1:5" ht="12" customHeight="1" x14ac:dyDescent="0.25">
      <c r="A138" s="15" t="s">
        <v>85</v>
      </c>
      <c r="B138" s="9" t="s">
        <v>412</v>
      </c>
      <c r="C138" s="360"/>
      <c r="D138" s="525"/>
      <c r="E138" s="526"/>
    </row>
    <row r="139" spans="1:5" ht="12" customHeight="1" x14ac:dyDescent="0.25">
      <c r="A139" s="15" t="s">
        <v>155</v>
      </c>
      <c r="B139" s="9" t="s">
        <v>413</v>
      </c>
      <c r="C139" s="360"/>
      <c r="D139" s="525"/>
      <c r="E139" s="526"/>
    </row>
    <row r="140" spans="1:5" ht="12" customHeight="1" x14ac:dyDescent="0.25">
      <c r="A140" s="15" t="s">
        <v>156</v>
      </c>
      <c r="B140" s="9" t="s">
        <v>414</v>
      </c>
      <c r="C140" s="360"/>
      <c r="D140" s="525"/>
      <c r="E140" s="526"/>
    </row>
    <row r="141" spans="1:5" ht="12" customHeight="1" thickBot="1" x14ac:dyDescent="0.3">
      <c r="A141" s="13" t="s">
        <v>157</v>
      </c>
      <c r="B141" s="9" t="s">
        <v>415</v>
      </c>
      <c r="C141" s="360"/>
      <c r="D141" s="525"/>
      <c r="E141" s="526"/>
    </row>
    <row r="142" spans="1:5" ht="12" customHeight="1" thickBot="1" x14ac:dyDescent="0.3">
      <c r="A142" s="20" t="s">
        <v>17</v>
      </c>
      <c r="B142" s="133" t="s">
        <v>423</v>
      </c>
      <c r="C142" s="366">
        <f>+C143+C144+C145+C146</f>
        <v>0</v>
      </c>
      <c r="D142" s="528">
        <f>+D143+D144+D145+D146</f>
        <v>2711561</v>
      </c>
      <c r="E142" s="408">
        <f>+E143+E144+E145+E146</f>
        <v>2711561</v>
      </c>
    </row>
    <row r="143" spans="1:5" ht="12" customHeight="1" x14ac:dyDescent="0.25">
      <c r="A143" s="15" t="s">
        <v>86</v>
      </c>
      <c r="B143" s="9" t="s">
        <v>331</v>
      </c>
      <c r="C143" s="360"/>
      <c r="D143" s="525"/>
      <c r="E143" s="526"/>
    </row>
    <row r="144" spans="1:5" ht="12" customHeight="1" x14ac:dyDescent="0.25">
      <c r="A144" s="15" t="s">
        <v>87</v>
      </c>
      <c r="B144" s="9" t="s">
        <v>332</v>
      </c>
      <c r="C144" s="360"/>
      <c r="D144" s="525">
        <f>E144-C144</f>
        <v>2711561</v>
      </c>
      <c r="E144" s="526">
        <v>2711561</v>
      </c>
    </row>
    <row r="145" spans="1:9" ht="12" customHeight="1" x14ac:dyDescent="0.25">
      <c r="A145" s="15" t="s">
        <v>245</v>
      </c>
      <c r="B145" s="9" t="s">
        <v>424</v>
      </c>
      <c r="C145" s="360"/>
      <c r="D145" s="525"/>
      <c r="E145" s="526"/>
    </row>
    <row r="146" spans="1:9" ht="12" customHeight="1" thickBot="1" x14ac:dyDescent="0.3">
      <c r="A146" s="13" t="s">
        <v>246</v>
      </c>
      <c r="B146" s="7" t="s">
        <v>351</v>
      </c>
      <c r="C146" s="360"/>
      <c r="D146" s="525"/>
      <c r="E146" s="526"/>
    </row>
    <row r="147" spans="1:9" ht="12" customHeight="1" thickBot="1" x14ac:dyDescent="0.3">
      <c r="A147" s="20" t="s">
        <v>18</v>
      </c>
      <c r="B147" s="133" t="s">
        <v>425</v>
      </c>
      <c r="C147" s="467">
        <f>SUM(C148:C152)</f>
        <v>0</v>
      </c>
      <c r="D147" s="527">
        <f>SUM(D148:D152)</f>
        <v>0</v>
      </c>
      <c r="E147" s="461">
        <f>SUM(E148:E152)</f>
        <v>0</v>
      </c>
    </row>
    <row r="148" spans="1:9" ht="12" customHeight="1" x14ac:dyDescent="0.25">
      <c r="A148" s="15" t="s">
        <v>88</v>
      </c>
      <c r="B148" s="9" t="s">
        <v>420</v>
      </c>
      <c r="C148" s="360"/>
      <c r="D148" s="525"/>
      <c r="E148" s="526"/>
    </row>
    <row r="149" spans="1:9" ht="12" customHeight="1" x14ac:dyDescent="0.25">
      <c r="A149" s="15" t="s">
        <v>89</v>
      </c>
      <c r="B149" s="9" t="s">
        <v>427</v>
      </c>
      <c r="C149" s="360"/>
      <c r="D149" s="525"/>
      <c r="E149" s="526"/>
    </row>
    <row r="150" spans="1:9" ht="12" customHeight="1" x14ac:dyDescent="0.25">
      <c r="A150" s="15" t="s">
        <v>257</v>
      </c>
      <c r="B150" s="9" t="s">
        <v>422</v>
      </c>
      <c r="C150" s="360"/>
      <c r="D150" s="525"/>
      <c r="E150" s="526"/>
    </row>
    <row r="151" spans="1:9" ht="12" customHeight="1" x14ac:dyDescent="0.25">
      <c r="A151" s="15" t="s">
        <v>258</v>
      </c>
      <c r="B151" s="9" t="s">
        <v>428</v>
      </c>
      <c r="C151" s="360"/>
      <c r="D151" s="525"/>
      <c r="E151" s="526"/>
    </row>
    <row r="152" spans="1:9" ht="12" customHeight="1" thickBot="1" x14ac:dyDescent="0.3">
      <c r="A152" s="15" t="s">
        <v>426</v>
      </c>
      <c r="B152" s="9" t="s">
        <v>429</v>
      </c>
      <c r="C152" s="360"/>
      <c r="D152" s="525"/>
      <c r="E152" s="524"/>
    </row>
    <row r="153" spans="1:9" ht="12" customHeight="1" thickBot="1" x14ac:dyDescent="0.3">
      <c r="A153" s="20" t="s">
        <v>19</v>
      </c>
      <c r="B153" s="133" t="s">
        <v>430</v>
      </c>
      <c r="C153" s="468"/>
      <c r="D153" s="522"/>
      <c r="E153" s="523">
        <f>C153+D153</f>
        <v>0</v>
      </c>
    </row>
    <row r="154" spans="1:9" ht="12" customHeight="1" thickBot="1" x14ac:dyDescent="0.3">
      <c r="A154" s="20" t="s">
        <v>20</v>
      </c>
      <c r="B154" s="133" t="s">
        <v>431</v>
      </c>
      <c r="C154" s="468"/>
      <c r="D154" s="522"/>
      <c r="E154" s="521">
        <f>C154+D154</f>
        <v>0</v>
      </c>
    </row>
    <row r="155" spans="1:9" ht="15" customHeight="1" thickBot="1" x14ac:dyDescent="0.3">
      <c r="A155" s="20" t="s">
        <v>21</v>
      </c>
      <c r="B155" s="133" t="s">
        <v>433</v>
      </c>
      <c r="C155" s="469">
        <f>+C131+C135+C142+C147+C153+C154</f>
        <v>0</v>
      </c>
      <c r="D155" s="520">
        <f>+D131+D135+D142+D147+D153+D154</f>
        <v>87726670</v>
      </c>
      <c r="E155" s="463">
        <f>+E131+E135+E142+E147+E153+E154</f>
        <v>87726670</v>
      </c>
      <c r="F155" s="388"/>
      <c r="G155" s="389"/>
      <c r="H155" s="389"/>
      <c r="I155" s="389"/>
    </row>
    <row r="156" spans="1:9" s="376" customFormat="1" ht="12.95" customHeight="1" thickBot="1" x14ac:dyDescent="0.25">
      <c r="A156" s="262" t="s">
        <v>22</v>
      </c>
      <c r="B156" s="344" t="s">
        <v>432</v>
      </c>
      <c r="C156" s="469">
        <f>+C130+C155</f>
        <v>315522532</v>
      </c>
      <c r="D156" s="520">
        <f>+D130+D155</f>
        <v>90704678</v>
      </c>
      <c r="E156" s="463">
        <f>+E130+E155</f>
        <v>406227210</v>
      </c>
    </row>
    <row r="157" spans="1:9" ht="7.5" customHeight="1" x14ac:dyDescent="0.25"/>
    <row r="158" spans="1:9" x14ac:dyDescent="0.25">
      <c r="A158" s="612" t="s">
        <v>333</v>
      </c>
      <c r="B158" s="612"/>
      <c r="C158" s="612"/>
      <c r="D158" s="612"/>
      <c r="E158" s="612"/>
    </row>
    <row r="159" spans="1:9" ht="15" customHeight="1" thickBot="1" x14ac:dyDescent="0.3">
      <c r="A159" s="603" t="s">
        <v>143</v>
      </c>
      <c r="B159" s="603"/>
      <c r="C159" s="274"/>
      <c r="E159" s="274"/>
    </row>
    <row r="160" spans="1:9" ht="25.5" customHeight="1" thickBot="1" x14ac:dyDescent="0.3">
      <c r="A160" s="20">
        <v>1</v>
      </c>
      <c r="B160" s="30" t="s">
        <v>434</v>
      </c>
      <c r="C160" s="519">
        <f>+C63-C130</f>
        <v>-59599247</v>
      </c>
      <c r="D160" s="359">
        <f>+D63-D130</f>
        <v>21451817</v>
      </c>
      <c r="E160" s="231">
        <f>+E63-E130</f>
        <v>-38147430</v>
      </c>
    </row>
    <row r="161" spans="1:5" ht="32.25" customHeight="1" thickBot="1" x14ac:dyDescent="0.3">
      <c r="A161" s="20" t="s">
        <v>13</v>
      </c>
      <c r="B161" s="30" t="s">
        <v>440</v>
      </c>
      <c r="C161" s="359">
        <f>+C87-C155</f>
        <v>59599247</v>
      </c>
      <c r="D161" s="359">
        <f>+D87-D155</f>
        <v>-21451817</v>
      </c>
      <c r="E161" s="231">
        <f>+E87-E155</f>
        <v>38147430</v>
      </c>
    </row>
    <row r="162" spans="1:5" ht="18.75" x14ac:dyDescent="0.25">
      <c r="A162" s="567" t="s">
        <v>617</v>
      </c>
      <c r="B162" s="567"/>
      <c r="C162" s="567"/>
    </row>
  </sheetData>
  <mergeCells count="12">
    <mergeCell ref="C92:E92"/>
    <mergeCell ref="A158:E158"/>
    <mergeCell ref="A1:E1"/>
    <mergeCell ref="A90:E90"/>
    <mergeCell ref="A2:B2"/>
    <mergeCell ref="A91:B91"/>
    <mergeCell ref="A159:B159"/>
    <mergeCell ref="A3:A4"/>
    <mergeCell ref="B3:B4"/>
    <mergeCell ref="C3:E3"/>
    <mergeCell ref="A92:A93"/>
    <mergeCell ref="B92:B93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2016. ÉVI KÖLTSÉGVETÉSÉNEK ÖSSZEVONT MÓDOSÍTOTT MÉRLEGE&amp;10
&amp;R&amp;"Times New Roman CE,Félkövér dőlt"&amp;11 &amp;X2&amp;X 1.1. melléklet a 2/2016. (II.26.) önkormányzati rendelethez</oddHeader>
  </headerFooter>
  <rowBreaks count="2" manualBreakCount="2">
    <brk id="75" max="4" man="1"/>
    <brk id="89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7D25D-5D43-44F7-BCCB-490627185D28}">
  <sheetPr>
    <tabColor rgb="FF92D050"/>
  </sheetPr>
  <dimension ref="A1:I162"/>
  <sheetViews>
    <sheetView tabSelected="1" view="pageLayout" topLeftCell="A157" zoomScaleNormal="130" zoomScaleSheetLayoutView="100" workbookViewId="0">
      <selection activeCell="E2" sqref="E2"/>
    </sheetView>
  </sheetViews>
  <sheetFormatPr defaultRowHeight="15.75" x14ac:dyDescent="0.25"/>
  <cols>
    <col min="1" max="1" width="9.5" style="345" customWidth="1"/>
    <col min="2" max="2" width="59.6640625" style="345" customWidth="1"/>
    <col min="3" max="3" width="17.33203125" style="346" customWidth="1"/>
    <col min="4" max="5" width="17.33203125" style="374" customWidth="1"/>
    <col min="6" max="16384" width="9.33203125" style="374"/>
  </cols>
  <sheetData>
    <row r="1" spans="1:5" ht="15.95" customHeight="1" x14ac:dyDescent="0.25">
      <c r="A1" s="602" t="s">
        <v>9</v>
      </c>
      <c r="B1" s="602"/>
      <c r="C1" s="602"/>
      <c r="D1" s="602"/>
      <c r="E1" s="602"/>
    </row>
    <row r="2" spans="1:5" ht="15.95" customHeight="1" thickBot="1" x14ac:dyDescent="0.3">
      <c r="A2" s="603" t="s">
        <v>141</v>
      </c>
      <c r="B2" s="603"/>
      <c r="C2" s="542"/>
      <c r="E2" s="542"/>
    </row>
    <row r="3" spans="1:5" x14ac:dyDescent="0.25">
      <c r="A3" s="605" t="s">
        <v>64</v>
      </c>
      <c r="B3" s="607" t="s">
        <v>11</v>
      </c>
      <c r="C3" s="609" t="str">
        <f>+CONCATENATE(LEFT([1]ÖSSZEFÜGGÉSEK!A6,4),". évi")</f>
        <v>2016. évi</v>
      </c>
      <c r="D3" s="610"/>
      <c r="E3" s="611"/>
    </row>
    <row r="4" spans="1:5" ht="36.75" thickBot="1" x14ac:dyDescent="0.3">
      <c r="A4" s="606"/>
      <c r="B4" s="608"/>
      <c r="C4" s="537" t="s">
        <v>596</v>
      </c>
      <c r="D4" s="536" t="s">
        <v>595</v>
      </c>
      <c r="E4" s="535" t="s">
        <v>599</v>
      </c>
    </row>
    <row r="5" spans="1:5" s="375" customFormat="1" ht="12" customHeight="1" thickBot="1" x14ac:dyDescent="0.25">
      <c r="A5" s="370" t="s">
        <v>453</v>
      </c>
      <c r="B5" s="371" t="s">
        <v>454</v>
      </c>
      <c r="C5" s="371" t="s">
        <v>455</v>
      </c>
      <c r="D5" s="371" t="s">
        <v>457</v>
      </c>
      <c r="E5" s="534" t="s">
        <v>594</v>
      </c>
    </row>
    <row r="6" spans="1:5" s="376" customFormat="1" ht="12" customHeight="1" thickBot="1" x14ac:dyDescent="0.25">
      <c r="A6" s="20" t="s">
        <v>12</v>
      </c>
      <c r="B6" s="21" t="s">
        <v>209</v>
      </c>
      <c r="C6" s="359">
        <f>+C7+C8+C9+C10+C11+C12</f>
        <v>76532385</v>
      </c>
      <c r="D6" s="359">
        <f>+D7+D8+D9+D10+D11+D12</f>
        <v>-1013020</v>
      </c>
      <c r="E6" s="231">
        <f>+E7+E8+E9+E10+E11+E12</f>
        <v>75519365</v>
      </c>
    </row>
    <row r="7" spans="1:5" s="376" customFormat="1" ht="12" customHeight="1" x14ac:dyDescent="0.2">
      <c r="A7" s="15" t="s">
        <v>90</v>
      </c>
      <c r="B7" s="377" t="s">
        <v>210</v>
      </c>
      <c r="C7" s="361">
        <v>20129106</v>
      </c>
      <c r="D7" s="361">
        <f t="shared" ref="D7:D12" si="0">E7-C7</f>
        <v>0</v>
      </c>
      <c r="E7" s="521">
        <v>20129106</v>
      </c>
    </row>
    <row r="8" spans="1:5" s="376" customFormat="1" ht="12" customHeight="1" x14ac:dyDescent="0.2">
      <c r="A8" s="14" t="s">
        <v>91</v>
      </c>
      <c r="B8" s="378" t="s">
        <v>211</v>
      </c>
      <c r="C8" s="360">
        <v>24828566</v>
      </c>
      <c r="D8" s="361">
        <f t="shared" si="0"/>
        <v>1617234</v>
      </c>
      <c r="E8" s="521">
        <v>26445800</v>
      </c>
    </row>
    <row r="9" spans="1:5" s="376" customFormat="1" ht="12" customHeight="1" x14ac:dyDescent="0.2">
      <c r="A9" s="14" t="s">
        <v>92</v>
      </c>
      <c r="B9" s="378" t="s">
        <v>212</v>
      </c>
      <c r="C9" s="360">
        <v>29065573</v>
      </c>
      <c r="D9" s="361">
        <f t="shared" si="0"/>
        <v>-4564857</v>
      </c>
      <c r="E9" s="521">
        <v>24500716</v>
      </c>
    </row>
    <row r="10" spans="1:5" s="376" customFormat="1" ht="12" customHeight="1" x14ac:dyDescent="0.2">
      <c r="A10" s="14" t="s">
        <v>93</v>
      </c>
      <c r="B10" s="378" t="s">
        <v>213</v>
      </c>
      <c r="C10" s="360">
        <v>2509140</v>
      </c>
      <c r="D10" s="361">
        <f t="shared" si="0"/>
        <v>135850</v>
      </c>
      <c r="E10" s="521">
        <v>2644990</v>
      </c>
    </row>
    <row r="11" spans="1:5" s="376" customFormat="1" ht="12" customHeight="1" x14ac:dyDescent="0.2">
      <c r="A11" s="14" t="s">
        <v>137</v>
      </c>
      <c r="B11" s="260" t="s">
        <v>392</v>
      </c>
      <c r="C11" s="360"/>
      <c r="D11" s="361">
        <f t="shared" si="0"/>
        <v>1794129</v>
      </c>
      <c r="E11" s="521">
        <v>1794129</v>
      </c>
    </row>
    <row r="12" spans="1:5" s="376" customFormat="1" ht="12" customHeight="1" thickBot="1" x14ac:dyDescent="0.25">
      <c r="A12" s="16" t="s">
        <v>94</v>
      </c>
      <c r="B12" s="261" t="s">
        <v>393</v>
      </c>
      <c r="C12" s="360"/>
      <c r="D12" s="361">
        <f t="shared" si="0"/>
        <v>4624</v>
      </c>
      <c r="E12" s="521">
        <v>4624</v>
      </c>
    </row>
    <row r="13" spans="1:5" s="376" customFormat="1" ht="12" customHeight="1" thickBot="1" x14ac:dyDescent="0.25">
      <c r="A13" s="20" t="s">
        <v>13</v>
      </c>
      <c r="B13" s="259" t="s">
        <v>214</v>
      </c>
      <c r="C13" s="359">
        <f>+C14+C15+C16+C17+C18</f>
        <v>16444100</v>
      </c>
      <c r="D13" s="359">
        <f>+D14+D15+D16+D17+D18</f>
        <v>6278338</v>
      </c>
      <c r="E13" s="231">
        <f>+E14+E15+E16+E17+E18</f>
        <v>22722438</v>
      </c>
    </row>
    <row r="14" spans="1:5" s="376" customFormat="1" ht="12" customHeight="1" x14ac:dyDescent="0.2">
      <c r="A14" s="15" t="s">
        <v>96</v>
      </c>
      <c r="B14" s="377" t="s">
        <v>215</v>
      </c>
      <c r="C14" s="361"/>
      <c r="D14" s="361"/>
      <c r="E14" s="521">
        <f>C14+D14</f>
        <v>0</v>
      </c>
    </row>
    <row r="15" spans="1:5" s="376" customFormat="1" ht="12" customHeight="1" x14ac:dyDescent="0.2">
      <c r="A15" s="14" t="s">
        <v>97</v>
      </c>
      <c r="B15" s="378" t="s">
        <v>216</v>
      </c>
      <c r="C15" s="360"/>
      <c r="D15" s="360"/>
      <c r="E15" s="521">
        <f>C15+D15</f>
        <v>0</v>
      </c>
    </row>
    <row r="16" spans="1:5" s="376" customFormat="1" ht="12" customHeight="1" x14ac:dyDescent="0.2">
      <c r="A16" s="14" t="s">
        <v>98</v>
      </c>
      <c r="B16" s="378" t="s">
        <v>383</v>
      </c>
      <c r="C16" s="360"/>
      <c r="D16" s="360"/>
      <c r="E16" s="521">
        <f>C16+D16</f>
        <v>0</v>
      </c>
    </row>
    <row r="17" spans="1:5" s="376" customFormat="1" ht="12" customHeight="1" x14ac:dyDescent="0.2">
      <c r="A17" s="14" t="s">
        <v>99</v>
      </c>
      <c r="B17" s="378" t="s">
        <v>384</v>
      </c>
      <c r="C17" s="360"/>
      <c r="D17" s="360"/>
      <c r="E17" s="521">
        <f>C17+D17</f>
        <v>0</v>
      </c>
    </row>
    <row r="18" spans="1:5" s="376" customFormat="1" ht="12" customHeight="1" x14ac:dyDescent="0.2">
      <c r="A18" s="14" t="s">
        <v>100</v>
      </c>
      <c r="B18" s="378" t="s">
        <v>217</v>
      </c>
      <c r="C18" s="360">
        <v>16444100</v>
      </c>
      <c r="D18" s="360">
        <f>E18-C18</f>
        <v>6278338</v>
      </c>
      <c r="E18" s="521">
        <v>22722438</v>
      </c>
    </row>
    <row r="19" spans="1:5" s="376" customFormat="1" ht="12" customHeight="1" thickBot="1" x14ac:dyDescent="0.25">
      <c r="A19" s="16" t="s">
        <v>109</v>
      </c>
      <c r="B19" s="261" t="s">
        <v>218</v>
      </c>
      <c r="C19" s="362"/>
      <c r="D19" s="362"/>
      <c r="E19" s="521">
        <f>C19+D19</f>
        <v>0</v>
      </c>
    </row>
    <row r="20" spans="1:5" s="376" customFormat="1" ht="12" customHeight="1" thickBot="1" x14ac:dyDescent="0.25">
      <c r="A20" s="20" t="s">
        <v>14</v>
      </c>
      <c r="B20" s="21" t="s">
        <v>219</v>
      </c>
      <c r="C20" s="359">
        <f>+C21+C22+C23+C24+C25</f>
        <v>0</v>
      </c>
      <c r="D20" s="359">
        <f>+D21+D22+D23+D24+D25</f>
        <v>6000000</v>
      </c>
      <c r="E20" s="231">
        <f>+E21+E22+E23+E24+E25</f>
        <v>6000000</v>
      </c>
    </row>
    <row r="21" spans="1:5" s="376" customFormat="1" ht="12" customHeight="1" x14ac:dyDescent="0.2">
      <c r="A21" s="15" t="s">
        <v>79</v>
      </c>
      <c r="B21" s="377" t="s">
        <v>220</v>
      </c>
      <c r="C21" s="361"/>
      <c r="D21" s="361">
        <v>6000000</v>
      </c>
      <c r="E21" s="521">
        <f t="shared" ref="E21:E26" si="1">C21+D21</f>
        <v>6000000</v>
      </c>
    </row>
    <row r="22" spans="1:5" s="376" customFormat="1" ht="12" customHeight="1" x14ac:dyDescent="0.2">
      <c r="A22" s="14" t="s">
        <v>80</v>
      </c>
      <c r="B22" s="378" t="s">
        <v>221</v>
      </c>
      <c r="C22" s="360"/>
      <c r="D22" s="360"/>
      <c r="E22" s="521">
        <f t="shared" si="1"/>
        <v>0</v>
      </c>
    </row>
    <row r="23" spans="1:5" s="376" customFormat="1" ht="12" customHeight="1" x14ac:dyDescent="0.2">
      <c r="A23" s="14" t="s">
        <v>81</v>
      </c>
      <c r="B23" s="378" t="s">
        <v>385</v>
      </c>
      <c r="C23" s="360"/>
      <c r="D23" s="360"/>
      <c r="E23" s="521">
        <f t="shared" si="1"/>
        <v>0</v>
      </c>
    </row>
    <row r="24" spans="1:5" s="376" customFormat="1" ht="12" customHeight="1" x14ac:dyDescent="0.2">
      <c r="A24" s="14" t="s">
        <v>82</v>
      </c>
      <c r="B24" s="378" t="s">
        <v>386</v>
      </c>
      <c r="C24" s="360"/>
      <c r="D24" s="360"/>
      <c r="E24" s="521">
        <f t="shared" si="1"/>
        <v>0</v>
      </c>
    </row>
    <row r="25" spans="1:5" s="376" customFormat="1" ht="12" customHeight="1" x14ac:dyDescent="0.2">
      <c r="A25" s="14" t="s">
        <v>151</v>
      </c>
      <c r="B25" s="378" t="s">
        <v>222</v>
      </c>
      <c r="C25" s="360"/>
      <c r="D25" s="360"/>
      <c r="E25" s="521">
        <f t="shared" si="1"/>
        <v>0</v>
      </c>
    </row>
    <row r="26" spans="1:5" s="376" customFormat="1" ht="12" customHeight="1" thickBot="1" x14ac:dyDescent="0.25">
      <c r="A26" s="16" t="s">
        <v>152</v>
      </c>
      <c r="B26" s="379" t="s">
        <v>223</v>
      </c>
      <c r="C26" s="362"/>
      <c r="D26" s="362"/>
      <c r="E26" s="521">
        <f t="shared" si="1"/>
        <v>0</v>
      </c>
    </row>
    <row r="27" spans="1:5" s="376" customFormat="1" ht="12" customHeight="1" thickBot="1" x14ac:dyDescent="0.25">
      <c r="A27" s="20" t="s">
        <v>153</v>
      </c>
      <c r="B27" s="21" t="s">
        <v>518</v>
      </c>
      <c r="C27" s="366">
        <f>+C28+C29+C30+C31+C32+C33+C34</f>
        <v>124730000</v>
      </c>
      <c r="D27" s="366">
        <f>+D28+D29+D30+D31+D32+D33+D34</f>
        <v>15437300</v>
      </c>
      <c r="E27" s="408">
        <f>+E28+E29+E30+E31+E32+E33+E34</f>
        <v>140167300</v>
      </c>
    </row>
    <row r="28" spans="1:5" s="376" customFormat="1" ht="12" customHeight="1" x14ac:dyDescent="0.2">
      <c r="A28" s="15" t="s">
        <v>225</v>
      </c>
      <c r="B28" s="377" t="s">
        <v>512</v>
      </c>
      <c r="C28" s="540">
        <v>2500000</v>
      </c>
      <c r="D28" s="540">
        <f>E28-C28</f>
        <v>1040148</v>
      </c>
      <c r="E28" s="521">
        <v>3540148</v>
      </c>
    </row>
    <row r="29" spans="1:5" s="376" customFormat="1" ht="12" customHeight="1" x14ac:dyDescent="0.2">
      <c r="A29" s="14" t="s">
        <v>226</v>
      </c>
      <c r="B29" s="378" t="s">
        <v>513</v>
      </c>
      <c r="C29" s="360">
        <v>30000000</v>
      </c>
      <c r="D29" s="540">
        <f t="shared" ref="D29:D34" si="2">E29-C29</f>
        <v>11695798</v>
      </c>
      <c r="E29" s="521">
        <v>41695798</v>
      </c>
    </row>
    <row r="30" spans="1:5" s="376" customFormat="1" ht="12" customHeight="1" x14ac:dyDescent="0.2">
      <c r="A30" s="14" t="s">
        <v>227</v>
      </c>
      <c r="B30" s="378" t="s">
        <v>514</v>
      </c>
      <c r="C30" s="360">
        <v>85000000</v>
      </c>
      <c r="D30" s="540">
        <f t="shared" si="2"/>
        <v>223908</v>
      </c>
      <c r="E30" s="521">
        <v>85223908</v>
      </c>
    </row>
    <row r="31" spans="1:5" s="376" customFormat="1" ht="12" customHeight="1" x14ac:dyDescent="0.2">
      <c r="A31" s="14" t="s">
        <v>228</v>
      </c>
      <c r="B31" s="378" t="s">
        <v>515</v>
      </c>
      <c r="C31" s="360"/>
      <c r="D31" s="540">
        <f t="shared" si="2"/>
        <v>0</v>
      </c>
      <c r="E31" s="521"/>
    </row>
    <row r="32" spans="1:5" s="376" customFormat="1" ht="12" customHeight="1" x14ac:dyDescent="0.2">
      <c r="A32" s="14" t="s">
        <v>509</v>
      </c>
      <c r="B32" s="378" t="s">
        <v>229</v>
      </c>
      <c r="C32" s="360">
        <v>7000000</v>
      </c>
      <c r="D32" s="540">
        <f t="shared" si="2"/>
        <v>2167371</v>
      </c>
      <c r="E32" s="521">
        <v>9167371</v>
      </c>
    </row>
    <row r="33" spans="1:5" s="376" customFormat="1" ht="12" customHeight="1" x14ac:dyDescent="0.2">
      <c r="A33" s="14" t="s">
        <v>510</v>
      </c>
      <c r="B33" s="378" t="s">
        <v>230</v>
      </c>
      <c r="C33" s="360"/>
      <c r="D33" s="540">
        <f t="shared" si="2"/>
        <v>0</v>
      </c>
      <c r="E33" s="521"/>
    </row>
    <row r="34" spans="1:5" s="376" customFormat="1" ht="12" customHeight="1" thickBot="1" x14ac:dyDescent="0.25">
      <c r="A34" s="16" t="s">
        <v>511</v>
      </c>
      <c r="B34" s="379" t="s">
        <v>231</v>
      </c>
      <c r="C34" s="362">
        <v>230000</v>
      </c>
      <c r="D34" s="540">
        <f t="shared" si="2"/>
        <v>310075</v>
      </c>
      <c r="E34" s="521">
        <v>540075</v>
      </c>
    </row>
    <row r="35" spans="1:5" s="376" customFormat="1" ht="12" customHeight="1" thickBot="1" x14ac:dyDescent="0.25">
      <c r="A35" s="20" t="s">
        <v>16</v>
      </c>
      <c r="B35" s="21" t="s">
        <v>394</v>
      </c>
      <c r="C35" s="359">
        <f>SUM(C36:C46)</f>
        <v>23216800</v>
      </c>
      <c r="D35" s="359">
        <f>SUM(D36:D46)</f>
        <v>9473777</v>
      </c>
      <c r="E35" s="231">
        <f>SUM(E36:E46)</f>
        <v>32690577</v>
      </c>
    </row>
    <row r="36" spans="1:5" s="376" customFormat="1" ht="12" customHeight="1" x14ac:dyDescent="0.2">
      <c r="A36" s="15" t="s">
        <v>83</v>
      </c>
      <c r="B36" s="377" t="s">
        <v>234</v>
      </c>
      <c r="C36" s="361"/>
      <c r="D36" s="361">
        <f>E36-C36</f>
        <v>0</v>
      </c>
      <c r="E36" s="521"/>
    </row>
    <row r="37" spans="1:5" s="376" customFormat="1" ht="12" customHeight="1" x14ac:dyDescent="0.2">
      <c r="A37" s="14" t="s">
        <v>84</v>
      </c>
      <c r="B37" s="378" t="s">
        <v>235</v>
      </c>
      <c r="C37" s="360">
        <v>1670000</v>
      </c>
      <c r="D37" s="361">
        <f t="shared" ref="D37:D46" si="3">E37-C37</f>
        <v>4176556</v>
      </c>
      <c r="E37" s="521">
        <v>5846556</v>
      </c>
    </row>
    <row r="38" spans="1:5" s="376" customFormat="1" ht="12" customHeight="1" x14ac:dyDescent="0.2">
      <c r="A38" s="14" t="s">
        <v>85</v>
      </c>
      <c r="B38" s="378" t="s">
        <v>236</v>
      </c>
      <c r="C38" s="360">
        <v>800000</v>
      </c>
      <c r="D38" s="361">
        <f t="shared" si="3"/>
        <v>-22190</v>
      </c>
      <c r="E38" s="521">
        <v>777810</v>
      </c>
    </row>
    <row r="39" spans="1:5" s="376" customFormat="1" ht="12" customHeight="1" x14ac:dyDescent="0.2">
      <c r="A39" s="14" t="s">
        <v>155</v>
      </c>
      <c r="B39" s="378" t="s">
        <v>237</v>
      </c>
      <c r="C39" s="360"/>
      <c r="D39" s="361">
        <f t="shared" si="3"/>
        <v>10234855</v>
      </c>
      <c r="E39" s="521">
        <v>10234855</v>
      </c>
    </row>
    <row r="40" spans="1:5" s="376" customFormat="1" ht="12" customHeight="1" x14ac:dyDescent="0.2">
      <c r="A40" s="14" t="s">
        <v>156</v>
      </c>
      <c r="B40" s="378" t="s">
        <v>238</v>
      </c>
      <c r="C40" s="360">
        <v>15896000</v>
      </c>
      <c r="D40" s="361">
        <f t="shared" si="3"/>
        <v>-6101926</v>
      </c>
      <c r="E40" s="521">
        <v>9794074</v>
      </c>
    </row>
    <row r="41" spans="1:5" s="376" customFormat="1" ht="12" customHeight="1" x14ac:dyDescent="0.2">
      <c r="A41" s="14" t="s">
        <v>157</v>
      </c>
      <c r="B41" s="378" t="s">
        <v>239</v>
      </c>
      <c r="C41" s="360">
        <v>4850800</v>
      </c>
      <c r="D41" s="361">
        <f t="shared" si="3"/>
        <v>901389</v>
      </c>
      <c r="E41" s="521">
        <v>5752189</v>
      </c>
    </row>
    <row r="42" spans="1:5" s="376" customFormat="1" ht="12" customHeight="1" x14ac:dyDescent="0.2">
      <c r="A42" s="14" t="s">
        <v>158</v>
      </c>
      <c r="B42" s="378" t="s">
        <v>240</v>
      </c>
      <c r="C42" s="360"/>
      <c r="D42" s="361">
        <f t="shared" si="3"/>
        <v>0</v>
      </c>
      <c r="E42" s="521"/>
    </row>
    <row r="43" spans="1:5" s="376" customFormat="1" ht="12" customHeight="1" x14ac:dyDescent="0.2">
      <c r="A43" s="14" t="s">
        <v>159</v>
      </c>
      <c r="B43" s="378" t="s">
        <v>241</v>
      </c>
      <c r="C43" s="360"/>
      <c r="D43" s="361">
        <f t="shared" si="3"/>
        <v>70236</v>
      </c>
      <c r="E43" s="521">
        <v>70236</v>
      </c>
    </row>
    <row r="44" spans="1:5" s="376" customFormat="1" ht="12" customHeight="1" x14ac:dyDescent="0.2">
      <c r="A44" s="14" t="s">
        <v>232</v>
      </c>
      <c r="B44" s="378" t="s">
        <v>242</v>
      </c>
      <c r="C44" s="363"/>
      <c r="D44" s="361">
        <f t="shared" si="3"/>
        <v>0</v>
      </c>
      <c r="E44" s="521"/>
    </row>
    <row r="45" spans="1:5" s="376" customFormat="1" ht="12" customHeight="1" x14ac:dyDescent="0.2">
      <c r="A45" s="16" t="s">
        <v>233</v>
      </c>
      <c r="B45" s="379" t="s">
        <v>396</v>
      </c>
      <c r="C45" s="364"/>
      <c r="D45" s="361">
        <f t="shared" si="3"/>
        <v>0</v>
      </c>
      <c r="E45" s="521"/>
    </row>
    <row r="46" spans="1:5" s="376" customFormat="1" ht="12" customHeight="1" thickBot="1" x14ac:dyDescent="0.25">
      <c r="A46" s="16" t="s">
        <v>395</v>
      </c>
      <c r="B46" s="261" t="s">
        <v>243</v>
      </c>
      <c r="C46" s="364"/>
      <c r="D46" s="361">
        <f t="shared" si="3"/>
        <v>214857</v>
      </c>
      <c r="E46" s="521">
        <v>214857</v>
      </c>
    </row>
    <row r="47" spans="1:5" s="376" customFormat="1" ht="12" customHeight="1" thickBot="1" x14ac:dyDescent="0.25">
      <c r="A47" s="20" t="s">
        <v>17</v>
      </c>
      <c r="B47" s="21" t="s">
        <v>244</v>
      </c>
      <c r="C47" s="359">
        <f>SUM(C48:C52)</f>
        <v>15000000</v>
      </c>
      <c r="D47" s="359">
        <f>SUM(D48:D52)</f>
        <v>-12850000</v>
      </c>
      <c r="E47" s="231">
        <f>SUM(E48:E52)</f>
        <v>2150000</v>
      </c>
    </row>
    <row r="48" spans="1:5" s="376" customFormat="1" ht="12" customHeight="1" x14ac:dyDescent="0.2">
      <c r="A48" s="15" t="s">
        <v>86</v>
      </c>
      <c r="B48" s="377" t="s">
        <v>248</v>
      </c>
      <c r="C48" s="424"/>
      <c r="D48" s="424"/>
      <c r="E48" s="539"/>
    </row>
    <row r="49" spans="1:5" s="376" customFormat="1" ht="12" customHeight="1" x14ac:dyDescent="0.2">
      <c r="A49" s="14" t="s">
        <v>87</v>
      </c>
      <c r="B49" s="378" t="s">
        <v>249</v>
      </c>
      <c r="C49" s="363">
        <v>15000000</v>
      </c>
      <c r="D49" s="363">
        <f>E49-C49</f>
        <v>-12850000</v>
      </c>
      <c r="E49" s="539">
        <v>2150000</v>
      </c>
    </row>
    <row r="50" spans="1:5" s="376" customFormat="1" ht="12" customHeight="1" x14ac:dyDescent="0.2">
      <c r="A50" s="14" t="s">
        <v>245</v>
      </c>
      <c r="B50" s="378" t="s">
        <v>250</v>
      </c>
      <c r="C50" s="363"/>
      <c r="D50" s="363"/>
      <c r="E50" s="539"/>
    </row>
    <row r="51" spans="1:5" s="376" customFormat="1" ht="12" customHeight="1" x14ac:dyDescent="0.2">
      <c r="A51" s="14" t="s">
        <v>246</v>
      </c>
      <c r="B51" s="378" t="s">
        <v>251</v>
      </c>
      <c r="C51" s="363"/>
      <c r="D51" s="363"/>
      <c r="E51" s="539"/>
    </row>
    <row r="52" spans="1:5" s="376" customFormat="1" ht="12" customHeight="1" thickBot="1" x14ac:dyDescent="0.25">
      <c r="A52" s="16" t="s">
        <v>247</v>
      </c>
      <c r="B52" s="261" t="s">
        <v>252</v>
      </c>
      <c r="C52" s="364"/>
      <c r="D52" s="364"/>
      <c r="E52" s="539"/>
    </row>
    <row r="53" spans="1:5" s="376" customFormat="1" ht="12" customHeight="1" thickBot="1" x14ac:dyDescent="0.25">
      <c r="A53" s="20" t="s">
        <v>160</v>
      </c>
      <c r="B53" s="21" t="s">
        <v>253</v>
      </c>
      <c r="C53" s="359">
        <f>SUM(C54:C56)</f>
        <v>0</v>
      </c>
      <c r="D53" s="359">
        <f>SUM(D54:D56)</f>
        <v>520000</v>
      </c>
      <c r="E53" s="231">
        <f>SUM(E54:E56)</f>
        <v>520000</v>
      </c>
    </row>
    <row r="54" spans="1:5" s="376" customFormat="1" ht="12" customHeight="1" x14ac:dyDescent="0.2">
      <c r="A54" s="15" t="s">
        <v>88</v>
      </c>
      <c r="B54" s="377" t="s">
        <v>254</v>
      </c>
      <c r="C54" s="361"/>
      <c r="D54" s="361"/>
      <c r="E54" s="521">
        <f>C54+D54</f>
        <v>0</v>
      </c>
    </row>
    <row r="55" spans="1:5" s="376" customFormat="1" ht="12" customHeight="1" x14ac:dyDescent="0.2">
      <c r="A55" s="14" t="s">
        <v>89</v>
      </c>
      <c r="B55" s="378" t="s">
        <v>387</v>
      </c>
      <c r="C55" s="360"/>
      <c r="D55" s="360"/>
      <c r="E55" s="521">
        <f>C55+D55</f>
        <v>0</v>
      </c>
    </row>
    <row r="56" spans="1:5" s="376" customFormat="1" ht="12" customHeight="1" x14ac:dyDescent="0.2">
      <c r="A56" s="14" t="s">
        <v>257</v>
      </c>
      <c r="B56" s="378" t="s">
        <v>255</v>
      </c>
      <c r="C56" s="360"/>
      <c r="D56" s="360">
        <f>E56-C56</f>
        <v>520000</v>
      </c>
      <c r="E56" s="521">
        <v>520000</v>
      </c>
    </row>
    <row r="57" spans="1:5" s="376" customFormat="1" ht="12" customHeight="1" thickBot="1" x14ac:dyDescent="0.25">
      <c r="A57" s="16" t="s">
        <v>258</v>
      </c>
      <c r="B57" s="261" t="s">
        <v>256</v>
      </c>
      <c r="C57" s="362"/>
      <c r="D57" s="362"/>
      <c r="E57" s="521">
        <f>C57+D57</f>
        <v>0</v>
      </c>
    </row>
    <row r="58" spans="1:5" s="376" customFormat="1" ht="12" customHeight="1" thickBot="1" x14ac:dyDescent="0.25">
      <c r="A58" s="20" t="s">
        <v>19</v>
      </c>
      <c r="B58" s="259" t="s">
        <v>259</v>
      </c>
      <c r="C58" s="359">
        <f>SUM(C59:C61)</f>
        <v>0</v>
      </c>
      <c r="D58" s="359">
        <f>SUM(D59:D61)</f>
        <v>583430</v>
      </c>
      <c r="E58" s="231">
        <f>SUM(E59:E61)</f>
        <v>583430</v>
      </c>
    </row>
    <row r="59" spans="1:5" s="376" customFormat="1" ht="12" customHeight="1" x14ac:dyDescent="0.2">
      <c r="A59" s="15" t="s">
        <v>161</v>
      </c>
      <c r="B59" s="377" t="s">
        <v>261</v>
      </c>
      <c r="C59" s="363"/>
      <c r="D59" s="363"/>
      <c r="E59" s="538">
        <f>C59+D59</f>
        <v>0</v>
      </c>
    </row>
    <row r="60" spans="1:5" s="376" customFormat="1" ht="12" customHeight="1" x14ac:dyDescent="0.2">
      <c r="A60" s="14" t="s">
        <v>162</v>
      </c>
      <c r="B60" s="378" t="s">
        <v>388</v>
      </c>
      <c r="C60" s="363"/>
      <c r="D60" s="363">
        <f>E60-C60</f>
        <v>583430</v>
      </c>
      <c r="E60" s="538">
        <v>583430</v>
      </c>
    </row>
    <row r="61" spans="1:5" s="376" customFormat="1" ht="12" customHeight="1" x14ac:dyDescent="0.2">
      <c r="A61" s="14" t="s">
        <v>189</v>
      </c>
      <c r="B61" s="378" t="s">
        <v>262</v>
      </c>
      <c r="C61" s="363"/>
      <c r="D61" s="363"/>
      <c r="E61" s="538">
        <f>C61+D61</f>
        <v>0</v>
      </c>
    </row>
    <row r="62" spans="1:5" s="376" customFormat="1" ht="12" customHeight="1" thickBot="1" x14ac:dyDescent="0.25">
      <c r="A62" s="16" t="s">
        <v>260</v>
      </c>
      <c r="B62" s="261" t="s">
        <v>263</v>
      </c>
      <c r="C62" s="363"/>
      <c r="D62" s="363"/>
      <c r="E62" s="538">
        <f>C62+D62</f>
        <v>0</v>
      </c>
    </row>
    <row r="63" spans="1:5" s="376" customFormat="1" ht="12" customHeight="1" thickBot="1" x14ac:dyDescent="0.25">
      <c r="A63" s="453" t="s">
        <v>436</v>
      </c>
      <c r="B63" s="21" t="s">
        <v>264</v>
      </c>
      <c r="C63" s="366">
        <f>+C6+C13+C20+C27+C35+C47+C53+C58</f>
        <v>255923285</v>
      </c>
      <c r="D63" s="366">
        <f>+D6+D13+D20+D27+D35+D47+D53+D58</f>
        <v>24429825</v>
      </c>
      <c r="E63" s="408">
        <f>+E6+E13+E20+E27+E35+E47+E53+E58</f>
        <v>280353110</v>
      </c>
    </row>
    <row r="64" spans="1:5" s="376" customFormat="1" ht="12" customHeight="1" thickBot="1" x14ac:dyDescent="0.25">
      <c r="A64" s="425" t="s">
        <v>265</v>
      </c>
      <c r="B64" s="259" t="s">
        <v>266</v>
      </c>
      <c r="C64" s="359">
        <f>SUM(C65:C67)</f>
        <v>0</v>
      </c>
      <c r="D64" s="359">
        <f>SUM(D65:D67)</f>
        <v>0</v>
      </c>
      <c r="E64" s="231">
        <f>SUM(E65:E67)</f>
        <v>0</v>
      </c>
    </row>
    <row r="65" spans="1:5" s="376" customFormat="1" ht="12" customHeight="1" x14ac:dyDescent="0.2">
      <c r="A65" s="15" t="s">
        <v>297</v>
      </c>
      <c r="B65" s="377" t="s">
        <v>267</v>
      </c>
      <c r="C65" s="363"/>
      <c r="D65" s="363"/>
      <c r="E65" s="538">
        <f t="shared" ref="E65:E86" si="4">C65+D65</f>
        <v>0</v>
      </c>
    </row>
    <row r="66" spans="1:5" s="376" customFormat="1" ht="12" customHeight="1" x14ac:dyDescent="0.2">
      <c r="A66" s="14" t="s">
        <v>306</v>
      </c>
      <c r="B66" s="378" t="s">
        <v>268</v>
      </c>
      <c r="C66" s="363"/>
      <c r="D66" s="363"/>
      <c r="E66" s="538">
        <f t="shared" si="4"/>
        <v>0</v>
      </c>
    </row>
    <row r="67" spans="1:5" s="376" customFormat="1" ht="12" customHeight="1" thickBot="1" x14ac:dyDescent="0.25">
      <c r="A67" s="16" t="s">
        <v>307</v>
      </c>
      <c r="B67" s="447" t="s">
        <v>421</v>
      </c>
      <c r="C67" s="363"/>
      <c r="D67" s="363"/>
      <c r="E67" s="538">
        <f t="shared" si="4"/>
        <v>0</v>
      </c>
    </row>
    <row r="68" spans="1:5" s="376" customFormat="1" ht="12" customHeight="1" thickBot="1" x14ac:dyDescent="0.25">
      <c r="A68" s="425" t="s">
        <v>270</v>
      </c>
      <c r="B68" s="259" t="s">
        <v>271</v>
      </c>
      <c r="C68" s="359">
        <f>SUM(C69:C72)</f>
        <v>49676247</v>
      </c>
      <c r="D68" s="359">
        <f>SUM(D69:D72)</f>
        <v>66269682</v>
      </c>
      <c r="E68" s="231">
        <f>SUM(E69:E72)</f>
        <v>115945929</v>
      </c>
    </row>
    <row r="69" spans="1:5" s="376" customFormat="1" ht="12" customHeight="1" x14ac:dyDescent="0.2">
      <c r="A69" s="15" t="s">
        <v>138</v>
      </c>
      <c r="B69" s="377" t="s">
        <v>272</v>
      </c>
      <c r="C69" s="363">
        <v>49676247</v>
      </c>
      <c r="D69" s="363">
        <f>E69-C69</f>
        <v>66269682</v>
      </c>
      <c r="E69" s="538">
        <v>115945929</v>
      </c>
    </row>
    <row r="70" spans="1:5" s="376" customFormat="1" ht="12" customHeight="1" x14ac:dyDescent="0.2">
      <c r="A70" s="14" t="s">
        <v>139</v>
      </c>
      <c r="B70" s="378" t="s">
        <v>273</v>
      </c>
      <c r="C70" s="363"/>
      <c r="D70" s="363"/>
      <c r="E70" s="538">
        <f t="shared" si="4"/>
        <v>0</v>
      </c>
    </row>
    <row r="71" spans="1:5" s="376" customFormat="1" ht="12" customHeight="1" x14ac:dyDescent="0.2">
      <c r="A71" s="14" t="s">
        <v>298</v>
      </c>
      <c r="B71" s="378" t="s">
        <v>274</v>
      </c>
      <c r="C71" s="363"/>
      <c r="D71" s="363"/>
      <c r="E71" s="538">
        <f t="shared" si="4"/>
        <v>0</v>
      </c>
    </row>
    <row r="72" spans="1:5" s="376" customFormat="1" ht="12" customHeight="1" thickBot="1" x14ac:dyDescent="0.25">
      <c r="A72" s="16" t="s">
        <v>299</v>
      </c>
      <c r="B72" s="261" t="s">
        <v>275</v>
      </c>
      <c r="C72" s="363"/>
      <c r="D72" s="363"/>
      <c r="E72" s="538">
        <f t="shared" si="4"/>
        <v>0</v>
      </c>
    </row>
    <row r="73" spans="1:5" s="376" customFormat="1" ht="12" customHeight="1" thickBot="1" x14ac:dyDescent="0.25">
      <c r="A73" s="425" t="s">
        <v>276</v>
      </c>
      <c r="B73" s="259" t="s">
        <v>277</v>
      </c>
      <c r="C73" s="359">
        <f>SUM(C74:C75)</f>
        <v>9923000</v>
      </c>
      <c r="D73" s="359">
        <f>SUM(D74:D75)</f>
        <v>5171</v>
      </c>
      <c r="E73" s="231">
        <f>SUM(E74:E75)</f>
        <v>9928171</v>
      </c>
    </row>
    <row r="74" spans="1:5" s="376" customFormat="1" ht="12" customHeight="1" x14ac:dyDescent="0.2">
      <c r="A74" s="15" t="s">
        <v>300</v>
      </c>
      <c r="B74" s="377" t="s">
        <v>278</v>
      </c>
      <c r="C74" s="363">
        <v>9923000</v>
      </c>
      <c r="D74" s="363">
        <f>E74-C74</f>
        <v>5171</v>
      </c>
      <c r="E74" s="538">
        <v>9928171</v>
      </c>
    </row>
    <row r="75" spans="1:5" s="376" customFormat="1" ht="12" customHeight="1" thickBot="1" x14ac:dyDescent="0.25">
      <c r="A75" s="16" t="s">
        <v>301</v>
      </c>
      <c r="B75" s="261" t="s">
        <v>279</v>
      </c>
      <c r="C75" s="363"/>
      <c r="D75" s="363"/>
      <c r="E75" s="538">
        <f t="shared" si="4"/>
        <v>0</v>
      </c>
    </row>
    <row r="76" spans="1:5" s="376" customFormat="1" ht="12" customHeight="1" thickBot="1" x14ac:dyDescent="0.25">
      <c r="A76" s="425" t="s">
        <v>280</v>
      </c>
      <c r="B76" s="259" t="s">
        <v>281</v>
      </c>
      <c r="C76" s="359">
        <f>SUM(C77:C79)</f>
        <v>0</v>
      </c>
      <c r="D76" s="359">
        <f>SUM(D77:D79)</f>
        <v>0</v>
      </c>
      <c r="E76" s="231">
        <f>SUM(E77:E79)</f>
        <v>0</v>
      </c>
    </row>
    <row r="77" spans="1:5" s="376" customFormat="1" ht="12" customHeight="1" x14ac:dyDescent="0.2">
      <c r="A77" s="15" t="s">
        <v>302</v>
      </c>
      <c r="B77" s="377" t="s">
        <v>282</v>
      </c>
      <c r="C77" s="363"/>
      <c r="D77" s="363"/>
      <c r="E77" s="538">
        <f t="shared" si="4"/>
        <v>0</v>
      </c>
    </row>
    <row r="78" spans="1:5" s="376" customFormat="1" ht="12" customHeight="1" x14ac:dyDescent="0.2">
      <c r="A78" s="14" t="s">
        <v>303</v>
      </c>
      <c r="B78" s="378" t="s">
        <v>283</v>
      </c>
      <c r="C78" s="363"/>
      <c r="D78" s="363"/>
      <c r="E78" s="538">
        <f t="shared" si="4"/>
        <v>0</v>
      </c>
    </row>
    <row r="79" spans="1:5" s="376" customFormat="1" ht="12" customHeight="1" thickBot="1" x14ac:dyDescent="0.25">
      <c r="A79" s="16" t="s">
        <v>304</v>
      </c>
      <c r="B79" s="261" t="s">
        <v>284</v>
      </c>
      <c r="C79" s="363"/>
      <c r="D79" s="363"/>
      <c r="E79" s="538">
        <f t="shared" si="4"/>
        <v>0</v>
      </c>
    </row>
    <row r="80" spans="1:5" s="376" customFormat="1" ht="12" customHeight="1" thickBot="1" x14ac:dyDescent="0.25">
      <c r="A80" s="425" t="s">
        <v>285</v>
      </c>
      <c r="B80" s="259" t="s">
        <v>305</v>
      </c>
      <c r="C80" s="359">
        <f>SUM(C81:C84)</f>
        <v>0</v>
      </c>
      <c r="D80" s="359">
        <f>SUM(D81:D84)</f>
        <v>0</v>
      </c>
      <c r="E80" s="231">
        <f>SUM(E81:E84)</f>
        <v>0</v>
      </c>
    </row>
    <row r="81" spans="1:5" s="376" customFormat="1" ht="12" customHeight="1" x14ac:dyDescent="0.2">
      <c r="A81" s="381" t="s">
        <v>286</v>
      </c>
      <c r="B81" s="377" t="s">
        <v>287</v>
      </c>
      <c r="C81" s="363"/>
      <c r="D81" s="363"/>
      <c r="E81" s="538">
        <f t="shared" si="4"/>
        <v>0</v>
      </c>
    </row>
    <row r="82" spans="1:5" s="376" customFormat="1" ht="12" customHeight="1" x14ac:dyDescent="0.2">
      <c r="A82" s="382" t="s">
        <v>288</v>
      </c>
      <c r="B82" s="378" t="s">
        <v>289</v>
      </c>
      <c r="C82" s="363"/>
      <c r="D82" s="363"/>
      <c r="E82" s="538">
        <f t="shared" si="4"/>
        <v>0</v>
      </c>
    </row>
    <row r="83" spans="1:5" s="376" customFormat="1" ht="12" customHeight="1" x14ac:dyDescent="0.2">
      <c r="A83" s="382" t="s">
        <v>290</v>
      </c>
      <c r="B83" s="378" t="s">
        <v>291</v>
      </c>
      <c r="C83" s="363"/>
      <c r="D83" s="363"/>
      <c r="E83" s="538">
        <f t="shared" si="4"/>
        <v>0</v>
      </c>
    </row>
    <row r="84" spans="1:5" s="376" customFormat="1" ht="12" customHeight="1" thickBot="1" x14ac:dyDescent="0.25">
      <c r="A84" s="383" t="s">
        <v>292</v>
      </c>
      <c r="B84" s="261" t="s">
        <v>293</v>
      </c>
      <c r="C84" s="363"/>
      <c r="D84" s="363"/>
      <c r="E84" s="538">
        <f t="shared" si="4"/>
        <v>0</v>
      </c>
    </row>
    <row r="85" spans="1:5" s="376" customFormat="1" ht="12" customHeight="1" thickBot="1" x14ac:dyDescent="0.25">
      <c r="A85" s="425" t="s">
        <v>294</v>
      </c>
      <c r="B85" s="259" t="s">
        <v>435</v>
      </c>
      <c r="C85" s="427"/>
      <c r="D85" s="427"/>
      <c r="E85" s="231">
        <f t="shared" si="4"/>
        <v>0</v>
      </c>
    </row>
    <row r="86" spans="1:5" s="376" customFormat="1" ht="13.5" customHeight="1" thickBot="1" x14ac:dyDescent="0.25">
      <c r="A86" s="425" t="s">
        <v>296</v>
      </c>
      <c r="B86" s="259" t="s">
        <v>295</v>
      </c>
      <c r="C86" s="427"/>
      <c r="D86" s="427"/>
      <c r="E86" s="231">
        <f t="shared" si="4"/>
        <v>0</v>
      </c>
    </row>
    <row r="87" spans="1:5" s="376" customFormat="1" ht="15.75" customHeight="1" thickBot="1" x14ac:dyDescent="0.25">
      <c r="A87" s="425" t="s">
        <v>308</v>
      </c>
      <c r="B87" s="384" t="s">
        <v>438</v>
      </c>
      <c r="C87" s="366">
        <f>+C64+C68+C73+C76+C80+C86+C85</f>
        <v>59599247</v>
      </c>
      <c r="D87" s="366">
        <f>+D64+D68+D73+D76+D80+D86+D85</f>
        <v>66274853</v>
      </c>
      <c r="E87" s="408">
        <f>+E64+E68+E73+E76+E80+E86+E85</f>
        <v>125874100</v>
      </c>
    </row>
    <row r="88" spans="1:5" s="376" customFormat="1" ht="25.5" customHeight="1" thickBot="1" x14ac:dyDescent="0.25">
      <c r="A88" s="426" t="s">
        <v>437</v>
      </c>
      <c r="B88" s="385" t="s">
        <v>439</v>
      </c>
      <c r="C88" s="366">
        <f>+C63+C87</f>
        <v>315522532</v>
      </c>
      <c r="D88" s="366">
        <f>+D63+D87</f>
        <v>90704678</v>
      </c>
      <c r="E88" s="408">
        <f>+E63+E87</f>
        <v>406227210</v>
      </c>
    </row>
    <row r="89" spans="1:5" s="376" customFormat="1" ht="83.25" customHeight="1" x14ac:dyDescent="0.2">
      <c r="A89" s="5"/>
      <c r="B89" s="6"/>
      <c r="C89" s="271"/>
    </row>
    <row r="90" spans="1:5" ht="16.5" customHeight="1" x14ac:dyDescent="0.25">
      <c r="A90" s="602" t="s">
        <v>41</v>
      </c>
      <c r="B90" s="602"/>
      <c r="C90" s="602"/>
      <c r="D90" s="602"/>
      <c r="E90" s="602"/>
    </row>
    <row r="91" spans="1:5" s="386" customFormat="1" ht="16.5" customHeight="1" thickBot="1" x14ac:dyDescent="0.3">
      <c r="A91" s="604" t="s">
        <v>142</v>
      </c>
      <c r="B91" s="604"/>
      <c r="C91" s="145"/>
      <c r="E91" s="145"/>
    </row>
    <row r="92" spans="1:5" x14ac:dyDescent="0.25">
      <c r="A92" s="605" t="s">
        <v>64</v>
      </c>
      <c r="B92" s="607" t="s">
        <v>597</v>
      </c>
      <c r="C92" s="609" t="str">
        <f>+CONCATENATE(LEFT([1]ÖSSZEFÜGGÉSEK!A6,4),". évi")</f>
        <v>2016. évi</v>
      </c>
      <c r="D92" s="610"/>
      <c r="E92" s="611"/>
    </row>
    <row r="93" spans="1:5" ht="24.75" thickBot="1" x14ac:dyDescent="0.3">
      <c r="A93" s="606"/>
      <c r="B93" s="608"/>
      <c r="C93" s="537" t="s">
        <v>596</v>
      </c>
      <c r="D93" s="536" t="s">
        <v>595</v>
      </c>
      <c r="E93" s="535" t="str">
        <f>+CONCATENATE(LEFT([1]ÖSSZEFÜGGÉSEK!A6,4),". ….",CHAR(10),"Módosítás utáni")</f>
        <v>2016. ….
Módosítás utáni</v>
      </c>
    </row>
    <row r="94" spans="1:5" s="375" customFormat="1" ht="12" customHeight="1" thickBot="1" x14ac:dyDescent="0.25">
      <c r="A94" s="37" t="s">
        <v>453</v>
      </c>
      <c r="B94" s="38" t="s">
        <v>454</v>
      </c>
      <c r="C94" s="38" t="s">
        <v>455</v>
      </c>
      <c r="D94" s="38" t="s">
        <v>457</v>
      </c>
      <c r="E94" s="541" t="s">
        <v>594</v>
      </c>
    </row>
    <row r="95" spans="1:5" ht="12" customHeight="1" thickBot="1" x14ac:dyDescent="0.3">
      <c r="A95" s="22" t="s">
        <v>12</v>
      </c>
      <c r="B95" s="31" t="s">
        <v>397</v>
      </c>
      <c r="C95" s="358">
        <v>294622532</v>
      </c>
      <c r="D95" s="358">
        <f>D96+D97+D98+D99+D100+D113</f>
        <v>-12984020</v>
      </c>
      <c r="E95" s="457">
        <f>E96+E97+E98+E99+E100+E113</f>
        <v>281638512</v>
      </c>
    </row>
    <row r="96" spans="1:5" ht="12" customHeight="1" thickBot="1" x14ac:dyDescent="0.3">
      <c r="A96" s="17" t="s">
        <v>90</v>
      </c>
      <c r="B96" s="10" t="s">
        <v>43</v>
      </c>
      <c r="C96" s="464">
        <v>100875716</v>
      </c>
      <c r="D96" s="464">
        <f>E96-C96</f>
        <v>6314645</v>
      </c>
      <c r="E96" s="533">
        <v>107190361</v>
      </c>
    </row>
    <row r="97" spans="1:5" ht="12" customHeight="1" thickBot="1" x14ac:dyDescent="0.3">
      <c r="A97" s="14" t="s">
        <v>91</v>
      </c>
      <c r="B97" s="8" t="s">
        <v>163</v>
      </c>
      <c r="C97" s="360">
        <v>24775344</v>
      </c>
      <c r="D97" s="464">
        <f t="shared" ref="D97:D115" si="5">E97-C97</f>
        <v>2213565</v>
      </c>
      <c r="E97" s="526">
        <v>26988909</v>
      </c>
    </row>
    <row r="98" spans="1:5" ht="12" customHeight="1" thickBot="1" x14ac:dyDescent="0.3">
      <c r="A98" s="14" t="s">
        <v>92</v>
      </c>
      <c r="B98" s="8" t="s">
        <v>128</v>
      </c>
      <c r="C98" s="362">
        <v>102860972</v>
      </c>
      <c r="D98" s="464">
        <f t="shared" si="5"/>
        <v>-597210</v>
      </c>
      <c r="E98" s="524">
        <v>102263762</v>
      </c>
    </row>
    <row r="99" spans="1:5" ht="12" customHeight="1" thickBot="1" x14ac:dyDescent="0.3">
      <c r="A99" s="14" t="s">
        <v>93</v>
      </c>
      <c r="B99" s="11" t="s">
        <v>164</v>
      </c>
      <c r="C99" s="362">
        <v>26148500</v>
      </c>
      <c r="D99" s="464">
        <f t="shared" si="5"/>
        <v>-15945497</v>
      </c>
      <c r="E99" s="524">
        <v>10203003</v>
      </c>
    </row>
    <row r="100" spans="1:5" ht="12" customHeight="1" thickBot="1" x14ac:dyDescent="0.3">
      <c r="A100" s="14" t="s">
        <v>104</v>
      </c>
      <c r="B100" s="19" t="s">
        <v>165</v>
      </c>
      <c r="C100" s="362">
        <v>34962000</v>
      </c>
      <c r="D100" s="464">
        <f t="shared" si="5"/>
        <v>30477</v>
      </c>
      <c r="E100" s="524">
        <v>34992477</v>
      </c>
    </row>
    <row r="101" spans="1:5" ht="12" customHeight="1" thickBot="1" x14ac:dyDescent="0.3">
      <c r="A101" s="14" t="s">
        <v>94</v>
      </c>
      <c r="B101" s="8" t="s">
        <v>402</v>
      </c>
      <c r="C101" s="362"/>
      <c r="D101" s="464">
        <f t="shared" si="5"/>
        <v>408831</v>
      </c>
      <c r="E101" s="524">
        <v>408831</v>
      </c>
    </row>
    <row r="102" spans="1:5" ht="12" customHeight="1" thickBot="1" x14ac:dyDescent="0.3">
      <c r="A102" s="14" t="s">
        <v>95</v>
      </c>
      <c r="B102" s="150" t="s">
        <v>401</v>
      </c>
      <c r="C102" s="362"/>
      <c r="D102" s="464">
        <f t="shared" si="5"/>
        <v>0</v>
      </c>
      <c r="E102" s="524"/>
    </row>
    <row r="103" spans="1:5" ht="12" customHeight="1" thickBot="1" x14ac:dyDescent="0.3">
      <c r="A103" s="14" t="s">
        <v>105</v>
      </c>
      <c r="B103" s="150" t="s">
        <v>400</v>
      </c>
      <c r="C103" s="362"/>
      <c r="D103" s="464">
        <f t="shared" si="5"/>
        <v>0</v>
      </c>
      <c r="E103" s="524"/>
    </row>
    <row r="104" spans="1:5" ht="12" customHeight="1" thickBot="1" x14ac:dyDescent="0.3">
      <c r="A104" s="14" t="s">
        <v>106</v>
      </c>
      <c r="B104" s="148" t="s">
        <v>311</v>
      </c>
      <c r="C104" s="362"/>
      <c r="D104" s="464">
        <f t="shared" si="5"/>
        <v>0</v>
      </c>
      <c r="E104" s="524"/>
    </row>
    <row r="105" spans="1:5" ht="12" customHeight="1" thickBot="1" x14ac:dyDescent="0.3">
      <c r="A105" s="14" t="s">
        <v>107</v>
      </c>
      <c r="B105" s="149" t="s">
        <v>312</v>
      </c>
      <c r="C105" s="362">
        <v>1582000</v>
      </c>
      <c r="D105" s="464">
        <f t="shared" si="5"/>
        <v>202240</v>
      </c>
      <c r="E105" s="524">
        <v>1784240</v>
      </c>
    </row>
    <row r="106" spans="1:5" ht="12" customHeight="1" thickBot="1" x14ac:dyDescent="0.3">
      <c r="A106" s="14" t="s">
        <v>108</v>
      </c>
      <c r="B106" s="149" t="s">
        <v>313</v>
      </c>
      <c r="C106" s="362"/>
      <c r="D106" s="464">
        <f t="shared" si="5"/>
        <v>0</v>
      </c>
      <c r="E106" s="524"/>
    </row>
    <row r="107" spans="1:5" ht="12" customHeight="1" thickBot="1" x14ac:dyDescent="0.3">
      <c r="A107" s="14" t="s">
        <v>110</v>
      </c>
      <c r="B107" s="148" t="s">
        <v>314</v>
      </c>
      <c r="C107" s="362"/>
      <c r="D107" s="464">
        <f t="shared" si="5"/>
        <v>0</v>
      </c>
      <c r="E107" s="524"/>
    </row>
    <row r="108" spans="1:5" ht="12" customHeight="1" thickBot="1" x14ac:dyDescent="0.3">
      <c r="A108" s="14" t="s">
        <v>166</v>
      </c>
      <c r="B108" s="148" t="s">
        <v>315</v>
      </c>
      <c r="C108" s="362"/>
      <c r="D108" s="464">
        <f t="shared" si="5"/>
        <v>0</v>
      </c>
      <c r="E108" s="524"/>
    </row>
    <row r="109" spans="1:5" ht="12" customHeight="1" thickBot="1" x14ac:dyDescent="0.3">
      <c r="A109" s="14" t="s">
        <v>309</v>
      </c>
      <c r="B109" s="149" t="s">
        <v>316</v>
      </c>
      <c r="C109" s="362"/>
      <c r="D109" s="464">
        <f t="shared" si="5"/>
        <v>0</v>
      </c>
      <c r="E109" s="524"/>
    </row>
    <row r="110" spans="1:5" ht="12" customHeight="1" thickBot="1" x14ac:dyDescent="0.3">
      <c r="A110" s="13" t="s">
        <v>310</v>
      </c>
      <c r="B110" s="150" t="s">
        <v>317</v>
      </c>
      <c r="C110" s="362"/>
      <c r="D110" s="464">
        <f t="shared" si="5"/>
        <v>0</v>
      </c>
      <c r="E110" s="524"/>
    </row>
    <row r="111" spans="1:5" ht="12" customHeight="1" thickBot="1" x14ac:dyDescent="0.3">
      <c r="A111" s="14" t="s">
        <v>398</v>
      </c>
      <c r="B111" s="150" t="s">
        <v>318</v>
      </c>
      <c r="C111" s="362"/>
      <c r="D111" s="464">
        <f t="shared" si="5"/>
        <v>0</v>
      </c>
      <c r="E111" s="524"/>
    </row>
    <row r="112" spans="1:5" ht="12" customHeight="1" thickBot="1" x14ac:dyDescent="0.3">
      <c r="A112" s="16" t="s">
        <v>399</v>
      </c>
      <c r="B112" s="150" t="s">
        <v>319</v>
      </c>
      <c r="C112" s="362">
        <v>33380000</v>
      </c>
      <c r="D112" s="464">
        <f t="shared" si="5"/>
        <v>-580591</v>
      </c>
      <c r="E112" s="524">
        <v>32799409</v>
      </c>
    </row>
    <row r="113" spans="1:5" ht="12" customHeight="1" thickBot="1" x14ac:dyDescent="0.3">
      <c r="A113" s="14" t="s">
        <v>403</v>
      </c>
      <c r="B113" s="11" t="s">
        <v>44</v>
      </c>
      <c r="C113" s="360">
        <v>5000000</v>
      </c>
      <c r="D113" s="464">
        <f t="shared" si="5"/>
        <v>-5000000</v>
      </c>
      <c r="E113" s="526">
        <v>0</v>
      </c>
    </row>
    <row r="114" spans="1:5" ht="12" customHeight="1" thickBot="1" x14ac:dyDescent="0.3">
      <c r="A114" s="14" t="s">
        <v>404</v>
      </c>
      <c r="B114" s="8" t="s">
        <v>406</v>
      </c>
      <c r="C114" s="360">
        <v>5000000</v>
      </c>
      <c r="D114" s="464">
        <f t="shared" si="5"/>
        <v>-5000000</v>
      </c>
      <c r="E114" s="526">
        <v>0</v>
      </c>
    </row>
    <row r="115" spans="1:5" ht="12" customHeight="1" thickBot="1" x14ac:dyDescent="0.3">
      <c r="A115" s="18" t="s">
        <v>405</v>
      </c>
      <c r="B115" s="451" t="s">
        <v>407</v>
      </c>
      <c r="C115" s="465"/>
      <c r="D115" s="464">
        <f t="shared" si="5"/>
        <v>0</v>
      </c>
      <c r="E115" s="532"/>
    </row>
    <row r="116" spans="1:5" ht="12" customHeight="1" thickBot="1" x14ac:dyDescent="0.3">
      <c r="A116" s="448" t="s">
        <v>13</v>
      </c>
      <c r="B116" s="449" t="s">
        <v>320</v>
      </c>
      <c r="C116" s="466">
        <f>+C117+C119+C121</f>
        <v>20900000</v>
      </c>
      <c r="D116" s="359">
        <f>+D117+D119+D121</f>
        <v>15962028</v>
      </c>
      <c r="E116" s="460">
        <f>+E117+E119+E121</f>
        <v>36862028</v>
      </c>
    </row>
    <row r="117" spans="1:5" ht="12" customHeight="1" x14ac:dyDescent="0.25">
      <c r="A117" s="15" t="s">
        <v>96</v>
      </c>
      <c r="B117" s="8" t="s">
        <v>187</v>
      </c>
      <c r="C117" s="361">
        <v>9554400</v>
      </c>
      <c r="D117" s="531">
        <f>E117-C117</f>
        <v>4721698</v>
      </c>
      <c r="E117" s="521">
        <v>14276098</v>
      </c>
    </row>
    <row r="118" spans="1:5" ht="12" customHeight="1" x14ac:dyDescent="0.25">
      <c r="A118" s="15" t="s">
        <v>97</v>
      </c>
      <c r="B118" s="12" t="s">
        <v>324</v>
      </c>
      <c r="C118" s="361"/>
      <c r="D118" s="531">
        <f>E118-C118</f>
        <v>0</v>
      </c>
      <c r="E118" s="521"/>
    </row>
    <row r="119" spans="1:5" ht="12" customHeight="1" x14ac:dyDescent="0.25">
      <c r="A119" s="15" t="s">
        <v>98</v>
      </c>
      <c r="B119" s="12" t="s">
        <v>167</v>
      </c>
      <c r="C119" s="360">
        <v>5445600</v>
      </c>
      <c r="D119" s="531">
        <f>E119-C119</f>
        <v>8240330</v>
      </c>
      <c r="E119" s="526">
        <v>13685930</v>
      </c>
    </row>
    <row r="120" spans="1:5" ht="12" customHeight="1" x14ac:dyDescent="0.25">
      <c r="A120" s="15" t="s">
        <v>99</v>
      </c>
      <c r="B120" s="12" t="s">
        <v>325</v>
      </c>
      <c r="C120" s="360"/>
      <c r="D120" s="531">
        <f>E120-C120</f>
        <v>0</v>
      </c>
      <c r="E120" s="526"/>
    </row>
    <row r="121" spans="1:5" ht="12" customHeight="1" x14ac:dyDescent="0.25">
      <c r="A121" s="15" t="s">
        <v>100</v>
      </c>
      <c r="B121" s="261" t="s">
        <v>190</v>
      </c>
      <c r="C121" s="360">
        <v>5900000</v>
      </c>
      <c r="D121" s="531">
        <f>E121-C121</f>
        <v>3000000</v>
      </c>
      <c r="E121" s="526">
        <v>8900000</v>
      </c>
    </row>
    <row r="122" spans="1:5" ht="12" customHeight="1" x14ac:dyDescent="0.25">
      <c r="A122" s="15" t="s">
        <v>109</v>
      </c>
      <c r="B122" s="260" t="s">
        <v>389</v>
      </c>
      <c r="C122" s="360"/>
      <c r="D122" s="525"/>
      <c r="E122" s="526"/>
    </row>
    <row r="123" spans="1:5" ht="12" customHeight="1" x14ac:dyDescent="0.25">
      <c r="A123" s="15" t="s">
        <v>111</v>
      </c>
      <c r="B123" s="373" t="s">
        <v>330</v>
      </c>
      <c r="C123" s="360"/>
      <c r="D123" s="525"/>
      <c r="E123" s="526"/>
    </row>
    <row r="124" spans="1:5" ht="22.5" x14ac:dyDescent="0.25">
      <c r="A124" s="15" t="s">
        <v>168</v>
      </c>
      <c r="B124" s="149" t="s">
        <v>313</v>
      </c>
      <c r="C124" s="360"/>
      <c r="D124" s="525"/>
      <c r="E124" s="526"/>
    </row>
    <row r="125" spans="1:5" ht="12" customHeight="1" x14ac:dyDescent="0.25">
      <c r="A125" s="15" t="s">
        <v>169</v>
      </c>
      <c r="B125" s="149" t="s">
        <v>329</v>
      </c>
      <c r="C125" s="360"/>
      <c r="D125" s="525"/>
      <c r="E125" s="526"/>
    </row>
    <row r="126" spans="1:5" ht="12" customHeight="1" x14ac:dyDescent="0.25">
      <c r="A126" s="15" t="s">
        <v>170</v>
      </c>
      <c r="B126" s="149" t="s">
        <v>328</v>
      </c>
      <c r="C126" s="360"/>
      <c r="D126" s="525"/>
      <c r="E126" s="526"/>
    </row>
    <row r="127" spans="1:5" ht="12" customHeight="1" x14ac:dyDescent="0.25">
      <c r="A127" s="15" t="s">
        <v>321</v>
      </c>
      <c r="B127" s="149" t="s">
        <v>316</v>
      </c>
      <c r="C127" s="360"/>
      <c r="D127" s="525"/>
      <c r="E127" s="526"/>
    </row>
    <row r="128" spans="1:5" ht="12" customHeight="1" x14ac:dyDescent="0.25">
      <c r="A128" s="15" t="s">
        <v>322</v>
      </c>
      <c r="B128" s="149" t="s">
        <v>327</v>
      </c>
      <c r="C128" s="360"/>
      <c r="D128" s="525"/>
      <c r="E128" s="526"/>
    </row>
    <row r="129" spans="1:5" ht="23.25" thickBot="1" x14ac:dyDescent="0.3">
      <c r="A129" s="13" t="s">
        <v>323</v>
      </c>
      <c r="B129" s="149" t="s">
        <v>326</v>
      </c>
      <c r="C129" s="362"/>
      <c r="D129" s="530"/>
      <c r="E129" s="524"/>
    </row>
    <row r="130" spans="1:5" ht="12" customHeight="1" thickBot="1" x14ac:dyDescent="0.3">
      <c r="A130" s="20" t="s">
        <v>14</v>
      </c>
      <c r="B130" s="133" t="s">
        <v>408</v>
      </c>
      <c r="C130" s="359">
        <f>+C95+C116</f>
        <v>315522532</v>
      </c>
      <c r="D130" s="529">
        <f>+D95+D116</f>
        <v>2978008</v>
      </c>
      <c r="E130" s="231">
        <f>+E95+E116</f>
        <v>318500540</v>
      </c>
    </row>
    <row r="131" spans="1:5" ht="12" customHeight="1" thickBot="1" x14ac:dyDescent="0.3">
      <c r="A131" s="20" t="s">
        <v>15</v>
      </c>
      <c r="B131" s="133" t="s">
        <v>593</v>
      </c>
      <c r="C131" s="359">
        <f>+C132+C133+C134</f>
        <v>0</v>
      </c>
      <c r="D131" s="529">
        <f>+D132+D133+D134</f>
        <v>0</v>
      </c>
      <c r="E131" s="231">
        <f>+E132+E133+E134</f>
        <v>0</v>
      </c>
    </row>
    <row r="132" spans="1:5" ht="12" customHeight="1" x14ac:dyDescent="0.25">
      <c r="A132" s="15" t="s">
        <v>225</v>
      </c>
      <c r="B132" s="12" t="s">
        <v>416</v>
      </c>
      <c r="C132" s="360"/>
      <c r="D132" s="525"/>
      <c r="E132" s="526"/>
    </row>
    <row r="133" spans="1:5" ht="12" customHeight="1" x14ac:dyDescent="0.25">
      <c r="A133" s="15" t="s">
        <v>226</v>
      </c>
      <c r="B133" s="12" t="s">
        <v>417</v>
      </c>
      <c r="C133" s="360"/>
      <c r="D133" s="525"/>
      <c r="E133" s="526"/>
    </row>
    <row r="134" spans="1:5" ht="12" customHeight="1" thickBot="1" x14ac:dyDescent="0.3">
      <c r="A134" s="13" t="s">
        <v>227</v>
      </c>
      <c r="B134" s="12" t="s">
        <v>418</v>
      </c>
      <c r="C134" s="360"/>
      <c r="D134" s="525"/>
      <c r="E134" s="526"/>
    </row>
    <row r="135" spans="1:5" ht="12" customHeight="1" thickBot="1" x14ac:dyDescent="0.3">
      <c r="A135" s="20" t="s">
        <v>16</v>
      </c>
      <c r="B135" s="133" t="s">
        <v>410</v>
      </c>
      <c r="C135" s="359">
        <f>SUM(C136:C141)</f>
        <v>0</v>
      </c>
      <c r="D135" s="529">
        <f>SUM(D136:D141)</f>
        <v>85015109</v>
      </c>
      <c r="E135" s="231">
        <f>SUM(E136:E141)</f>
        <v>85015109</v>
      </c>
    </row>
    <row r="136" spans="1:5" ht="12" customHeight="1" x14ac:dyDescent="0.25">
      <c r="A136" s="15" t="s">
        <v>83</v>
      </c>
      <c r="B136" s="9" t="s">
        <v>419</v>
      </c>
      <c r="C136" s="360"/>
      <c r="D136" s="525">
        <f>E136-C136</f>
        <v>85015109</v>
      </c>
      <c r="E136" s="526">
        <v>85015109</v>
      </c>
    </row>
    <row r="137" spans="1:5" ht="12" customHeight="1" x14ac:dyDescent="0.25">
      <c r="A137" s="15" t="s">
        <v>84</v>
      </c>
      <c r="B137" s="9" t="s">
        <v>411</v>
      </c>
      <c r="C137" s="360"/>
      <c r="D137" s="525"/>
      <c r="E137" s="526"/>
    </row>
    <row r="138" spans="1:5" ht="12" customHeight="1" x14ac:dyDescent="0.25">
      <c r="A138" s="15" t="s">
        <v>85</v>
      </c>
      <c r="B138" s="9" t="s">
        <v>412</v>
      </c>
      <c r="C138" s="360"/>
      <c r="D138" s="525"/>
      <c r="E138" s="526"/>
    </row>
    <row r="139" spans="1:5" ht="12" customHeight="1" x14ac:dyDescent="0.25">
      <c r="A139" s="15" t="s">
        <v>155</v>
      </c>
      <c r="B139" s="9" t="s">
        <v>413</v>
      </c>
      <c r="C139" s="360"/>
      <c r="D139" s="525"/>
      <c r="E139" s="526"/>
    </row>
    <row r="140" spans="1:5" ht="12" customHeight="1" x14ac:dyDescent="0.25">
      <c r="A140" s="15" t="s">
        <v>156</v>
      </c>
      <c r="B140" s="9" t="s">
        <v>414</v>
      </c>
      <c r="C140" s="360"/>
      <c r="D140" s="525"/>
      <c r="E140" s="526"/>
    </row>
    <row r="141" spans="1:5" ht="12" customHeight="1" thickBot="1" x14ac:dyDescent="0.3">
      <c r="A141" s="13" t="s">
        <v>157</v>
      </c>
      <c r="B141" s="9" t="s">
        <v>415</v>
      </c>
      <c r="C141" s="360"/>
      <c r="D141" s="525"/>
      <c r="E141" s="526"/>
    </row>
    <row r="142" spans="1:5" ht="12" customHeight="1" thickBot="1" x14ac:dyDescent="0.3">
      <c r="A142" s="20" t="s">
        <v>17</v>
      </c>
      <c r="B142" s="133" t="s">
        <v>423</v>
      </c>
      <c r="C142" s="366">
        <f>+C143+C144+C145+C146</f>
        <v>0</v>
      </c>
      <c r="D142" s="528">
        <f>+D143+D144+D145+D146</f>
        <v>2711561</v>
      </c>
      <c r="E142" s="408">
        <f>+E143+E144+E145+E146</f>
        <v>2711561</v>
      </c>
    </row>
    <row r="143" spans="1:5" ht="12" customHeight="1" x14ac:dyDescent="0.25">
      <c r="A143" s="15" t="s">
        <v>86</v>
      </c>
      <c r="B143" s="9" t="s">
        <v>331</v>
      </c>
      <c r="C143" s="360"/>
      <c r="D143" s="525"/>
      <c r="E143" s="526"/>
    </row>
    <row r="144" spans="1:5" ht="12" customHeight="1" x14ac:dyDescent="0.25">
      <c r="A144" s="15" t="s">
        <v>87</v>
      </c>
      <c r="B144" s="9" t="s">
        <v>332</v>
      </c>
      <c r="C144" s="360"/>
      <c r="D144" s="525">
        <f>E144-C144</f>
        <v>2711561</v>
      </c>
      <c r="E144" s="526">
        <v>2711561</v>
      </c>
    </row>
    <row r="145" spans="1:9" ht="12" customHeight="1" x14ac:dyDescent="0.25">
      <c r="A145" s="15" t="s">
        <v>245</v>
      </c>
      <c r="B145" s="9" t="s">
        <v>424</v>
      </c>
      <c r="C145" s="360"/>
      <c r="D145" s="525"/>
      <c r="E145" s="526"/>
    </row>
    <row r="146" spans="1:9" ht="12" customHeight="1" thickBot="1" x14ac:dyDescent="0.3">
      <c r="A146" s="13" t="s">
        <v>246</v>
      </c>
      <c r="B146" s="7" t="s">
        <v>351</v>
      </c>
      <c r="C146" s="360"/>
      <c r="D146" s="525"/>
      <c r="E146" s="526"/>
    </row>
    <row r="147" spans="1:9" ht="12" customHeight="1" thickBot="1" x14ac:dyDescent="0.3">
      <c r="A147" s="20" t="s">
        <v>18</v>
      </c>
      <c r="B147" s="133" t="s">
        <v>425</v>
      </c>
      <c r="C147" s="467">
        <f>SUM(C148:C152)</f>
        <v>0</v>
      </c>
      <c r="D147" s="527">
        <f>SUM(D148:D152)</f>
        <v>0</v>
      </c>
      <c r="E147" s="461">
        <f>SUM(E148:E152)</f>
        <v>0</v>
      </c>
    </row>
    <row r="148" spans="1:9" ht="12" customHeight="1" x14ac:dyDescent="0.25">
      <c r="A148" s="15" t="s">
        <v>88</v>
      </c>
      <c r="B148" s="9" t="s">
        <v>420</v>
      </c>
      <c r="C148" s="360"/>
      <c r="D148" s="525"/>
      <c r="E148" s="526"/>
    </row>
    <row r="149" spans="1:9" ht="12" customHeight="1" x14ac:dyDescent="0.25">
      <c r="A149" s="15" t="s">
        <v>89</v>
      </c>
      <c r="B149" s="9" t="s">
        <v>427</v>
      </c>
      <c r="C149" s="360"/>
      <c r="D149" s="525"/>
      <c r="E149" s="526"/>
    </row>
    <row r="150" spans="1:9" ht="12" customHeight="1" x14ac:dyDescent="0.25">
      <c r="A150" s="15" t="s">
        <v>257</v>
      </c>
      <c r="B150" s="9" t="s">
        <v>422</v>
      </c>
      <c r="C150" s="360"/>
      <c r="D150" s="525"/>
      <c r="E150" s="526"/>
    </row>
    <row r="151" spans="1:9" ht="12" customHeight="1" x14ac:dyDescent="0.25">
      <c r="A151" s="15" t="s">
        <v>258</v>
      </c>
      <c r="B151" s="9" t="s">
        <v>428</v>
      </c>
      <c r="C151" s="360"/>
      <c r="D151" s="525"/>
      <c r="E151" s="526"/>
    </row>
    <row r="152" spans="1:9" ht="12" customHeight="1" thickBot="1" x14ac:dyDescent="0.3">
      <c r="A152" s="15" t="s">
        <v>426</v>
      </c>
      <c r="B152" s="9" t="s">
        <v>429</v>
      </c>
      <c r="C152" s="360"/>
      <c r="D152" s="525"/>
      <c r="E152" s="524"/>
    </row>
    <row r="153" spans="1:9" ht="12" customHeight="1" thickBot="1" x14ac:dyDescent="0.3">
      <c r="A153" s="20" t="s">
        <v>19</v>
      </c>
      <c r="B153" s="133" t="s">
        <v>430</v>
      </c>
      <c r="C153" s="468"/>
      <c r="D153" s="522"/>
      <c r="E153" s="523">
        <f>C153+D153</f>
        <v>0</v>
      </c>
    </row>
    <row r="154" spans="1:9" ht="12" customHeight="1" thickBot="1" x14ac:dyDescent="0.3">
      <c r="A154" s="20" t="s">
        <v>20</v>
      </c>
      <c r="B154" s="133" t="s">
        <v>431</v>
      </c>
      <c r="C154" s="468"/>
      <c r="D154" s="522"/>
      <c r="E154" s="521">
        <f>C154+D154</f>
        <v>0</v>
      </c>
    </row>
    <row r="155" spans="1:9" ht="15" customHeight="1" thickBot="1" x14ac:dyDescent="0.3">
      <c r="A155" s="20" t="s">
        <v>21</v>
      </c>
      <c r="B155" s="133" t="s">
        <v>433</v>
      </c>
      <c r="C155" s="469">
        <f>+C131+C135+C142+C147+C153+C154</f>
        <v>0</v>
      </c>
      <c r="D155" s="520">
        <f>+D131+D135+D142+D147+D153+D154</f>
        <v>87726670</v>
      </c>
      <c r="E155" s="463">
        <f>+E131+E135+E142+E147+E153+E154</f>
        <v>87726670</v>
      </c>
      <c r="F155" s="388"/>
      <c r="G155" s="389"/>
      <c r="H155" s="389"/>
      <c r="I155" s="389"/>
    </row>
    <row r="156" spans="1:9" s="376" customFormat="1" ht="12.95" customHeight="1" thickBot="1" x14ac:dyDescent="0.25">
      <c r="A156" s="262" t="s">
        <v>22</v>
      </c>
      <c r="B156" s="344" t="s">
        <v>432</v>
      </c>
      <c r="C156" s="469">
        <f>+C130+C155</f>
        <v>315522532</v>
      </c>
      <c r="D156" s="520">
        <f>+D130+D155</f>
        <v>90704678</v>
      </c>
      <c r="E156" s="463">
        <f>+E130+E155</f>
        <v>406227210</v>
      </c>
    </row>
    <row r="157" spans="1:9" ht="7.5" customHeight="1" x14ac:dyDescent="0.25"/>
    <row r="158" spans="1:9" x14ac:dyDescent="0.25">
      <c r="A158" s="612" t="s">
        <v>333</v>
      </c>
      <c r="B158" s="612"/>
      <c r="C158" s="612"/>
      <c r="D158" s="612"/>
      <c r="E158" s="612"/>
    </row>
    <row r="159" spans="1:9" ht="15" customHeight="1" thickBot="1" x14ac:dyDescent="0.3">
      <c r="A159" s="603" t="s">
        <v>143</v>
      </c>
      <c r="B159" s="603"/>
      <c r="C159" s="274"/>
      <c r="E159" s="274"/>
    </row>
    <row r="160" spans="1:9" ht="25.5" customHeight="1" thickBot="1" x14ac:dyDescent="0.3">
      <c r="A160" s="20">
        <v>1</v>
      </c>
      <c r="B160" s="30" t="s">
        <v>434</v>
      </c>
      <c r="C160" s="519">
        <f>+C63-C130</f>
        <v>-59599247</v>
      </c>
      <c r="D160" s="359">
        <f>+D63-D130</f>
        <v>21451817</v>
      </c>
      <c r="E160" s="231">
        <f>+E63-E130</f>
        <v>-38147430</v>
      </c>
    </row>
    <row r="161" spans="1:5" ht="32.25" customHeight="1" thickBot="1" x14ac:dyDescent="0.3">
      <c r="A161" s="20" t="s">
        <v>13</v>
      </c>
      <c r="B161" s="30" t="s">
        <v>440</v>
      </c>
      <c r="C161" s="359">
        <f>+C87-C155</f>
        <v>59599247</v>
      </c>
      <c r="D161" s="359">
        <f>+D87-D155</f>
        <v>-21451817</v>
      </c>
      <c r="E161" s="231">
        <f>+E87-E155</f>
        <v>38147430</v>
      </c>
    </row>
    <row r="162" spans="1:5" ht="18.75" x14ac:dyDescent="0.25">
      <c r="A162" s="345" t="s">
        <v>618</v>
      </c>
    </row>
  </sheetData>
  <mergeCells count="12">
    <mergeCell ref="A91:B91"/>
    <mergeCell ref="A92:A93"/>
    <mergeCell ref="B92:B93"/>
    <mergeCell ref="C92:E92"/>
    <mergeCell ref="A158:E158"/>
    <mergeCell ref="A159:B159"/>
    <mergeCell ref="A1:E1"/>
    <mergeCell ref="A2:B2"/>
    <mergeCell ref="A3:A4"/>
    <mergeCell ref="B3:B4"/>
    <mergeCell ref="C3:E3"/>
    <mergeCell ref="A90:E90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Községi Önkormányzat
2016. ÉVI KÖLTSÉGVETÉS
KÖTELEZŐ FELADATAINAK MÓDOSÍTOTT MÉRLEGE&amp;10
&amp;R&amp;"Times New Roman CE,Félkövér dőlt"&amp;11&amp;X 3&amp;X 1.2. melléklet a 2/2016. (II.26.) önkormányzati rendelethez</oddHeader>
  </headerFooter>
  <rowBreaks count="2" manualBreakCount="2">
    <brk id="75" max="4" man="1"/>
    <brk id="89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E8CD4-523C-487D-87E1-56E0F47A95E1}">
  <sheetPr>
    <tabColor rgb="FF92D050"/>
  </sheetPr>
  <dimension ref="A1:I159"/>
  <sheetViews>
    <sheetView view="pageLayout" zoomScaleNormal="130" zoomScaleSheetLayoutView="100" workbookViewId="0">
      <selection activeCell="B6" sqref="B6"/>
    </sheetView>
  </sheetViews>
  <sheetFormatPr defaultRowHeight="15.75" x14ac:dyDescent="0.25"/>
  <cols>
    <col min="1" max="1" width="9.5" style="345" customWidth="1"/>
    <col min="2" max="2" width="91.6640625" style="345" customWidth="1"/>
    <col min="3" max="3" width="21.6640625" style="346" customWidth="1"/>
    <col min="4" max="4" width="9" style="374" customWidth="1"/>
    <col min="5" max="16384" width="9.33203125" style="374"/>
  </cols>
  <sheetData>
    <row r="1" spans="1:3" ht="15.95" customHeight="1" x14ac:dyDescent="0.25">
      <c r="A1" s="602" t="s">
        <v>9</v>
      </c>
      <c r="B1" s="602"/>
      <c r="C1" s="602"/>
    </row>
    <row r="2" spans="1:3" ht="15.95" customHeight="1" thickBot="1" x14ac:dyDescent="0.3">
      <c r="A2" s="603" t="s">
        <v>141</v>
      </c>
      <c r="B2" s="603"/>
      <c r="C2" s="274" t="s">
        <v>188</v>
      </c>
    </row>
    <row r="3" spans="1:3" ht="38.1" customHeight="1" thickBot="1" x14ac:dyDescent="0.3">
      <c r="A3" s="23" t="s">
        <v>64</v>
      </c>
      <c r="B3" s="24" t="s">
        <v>11</v>
      </c>
      <c r="C3" s="42" t="str">
        <f>+CONCATENATE(LEFT(ÖSSZEFÜGGÉSEK!A5,4),". évi előirányzat")</f>
        <v>2016. évi előirányzat</v>
      </c>
    </row>
    <row r="4" spans="1:3" s="375" customFormat="1" ht="12" customHeight="1" thickBot="1" x14ac:dyDescent="0.25">
      <c r="A4" s="370"/>
      <c r="B4" s="371" t="s">
        <v>453</v>
      </c>
      <c r="C4" s="372" t="s">
        <v>454</v>
      </c>
    </row>
    <row r="5" spans="1:3" s="376" customFormat="1" ht="12" customHeight="1" thickBot="1" x14ac:dyDescent="0.25">
      <c r="A5" s="20" t="s">
        <v>12</v>
      </c>
      <c r="B5" s="21" t="s">
        <v>209</v>
      </c>
      <c r="C5" s="264">
        <f>+C6+C7+C8+C9+C10+C11</f>
        <v>0</v>
      </c>
    </row>
    <row r="6" spans="1:3" s="376" customFormat="1" ht="12" customHeight="1" x14ac:dyDescent="0.2">
      <c r="A6" s="15" t="s">
        <v>90</v>
      </c>
      <c r="B6" s="377" t="s">
        <v>210</v>
      </c>
      <c r="C6" s="267"/>
    </row>
    <row r="7" spans="1:3" s="376" customFormat="1" ht="12" customHeight="1" x14ac:dyDescent="0.2">
      <c r="A7" s="14" t="s">
        <v>91</v>
      </c>
      <c r="B7" s="378" t="s">
        <v>211</v>
      </c>
      <c r="C7" s="266"/>
    </row>
    <row r="8" spans="1:3" s="376" customFormat="1" ht="12" customHeight="1" x14ac:dyDescent="0.2">
      <c r="A8" s="14" t="s">
        <v>92</v>
      </c>
      <c r="B8" s="378" t="s">
        <v>507</v>
      </c>
      <c r="C8" s="266"/>
    </row>
    <row r="9" spans="1:3" s="376" customFormat="1" ht="12" customHeight="1" x14ac:dyDescent="0.2">
      <c r="A9" s="14" t="s">
        <v>93</v>
      </c>
      <c r="B9" s="378" t="s">
        <v>213</v>
      </c>
      <c r="C9" s="266"/>
    </row>
    <row r="10" spans="1:3" s="376" customFormat="1" ht="12" customHeight="1" x14ac:dyDescent="0.2">
      <c r="A10" s="14" t="s">
        <v>137</v>
      </c>
      <c r="B10" s="260" t="s">
        <v>392</v>
      </c>
      <c r="C10" s="266"/>
    </row>
    <row r="11" spans="1:3" s="376" customFormat="1" ht="12" customHeight="1" thickBot="1" x14ac:dyDescent="0.25">
      <c r="A11" s="16" t="s">
        <v>94</v>
      </c>
      <c r="B11" s="261" t="s">
        <v>393</v>
      </c>
      <c r="C11" s="266"/>
    </row>
    <row r="12" spans="1:3" s="376" customFormat="1" ht="12" customHeight="1" thickBot="1" x14ac:dyDescent="0.25">
      <c r="A12" s="20" t="s">
        <v>13</v>
      </c>
      <c r="B12" s="259" t="s">
        <v>214</v>
      </c>
      <c r="C12" s="264">
        <f>+C13+C14+C15+C16+C17</f>
        <v>0</v>
      </c>
    </row>
    <row r="13" spans="1:3" s="376" customFormat="1" ht="12" customHeight="1" x14ac:dyDescent="0.2">
      <c r="A13" s="15" t="s">
        <v>96</v>
      </c>
      <c r="B13" s="377" t="s">
        <v>215</v>
      </c>
      <c r="C13" s="267"/>
    </row>
    <row r="14" spans="1:3" s="376" customFormat="1" ht="12" customHeight="1" x14ac:dyDescent="0.2">
      <c r="A14" s="14" t="s">
        <v>97</v>
      </c>
      <c r="B14" s="378" t="s">
        <v>216</v>
      </c>
      <c r="C14" s="266"/>
    </row>
    <row r="15" spans="1:3" s="376" customFormat="1" ht="12" customHeight="1" x14ac:dyDescent="0.2">
      <c r="A15" s="14" t="s">
        <v>98</v>
      </c>
      <c r="B15" s="378" t="s">
        <v>383</v>
      </c>
      <c r="C15" s="266"/>
    </row>
    <row r="16" spans="1:3" s="376" customFormat="1" ht="12" customHeight="1" x14ac:dyDescent="0.2">
      <c r="A16" s="14" t="s">
        <v>99</v>
      </c>
      <c r="B16" s="378" t="s">
        <v>384</v>
      </c>
      <c r="C16" s="266"/>
    </row>
    <row r="17" spans="1:3" s="376" customFormat="1" ht="12" customHeight="1" x14ac:dyDescent="0.2">
      <c r="A17" s="14" t="s">
        <v>100</v>
      </c>
      <c r="B17" s="378" t="s">
        <v>217</v>
      </c>
      <c r="C17" s="266"/>
    </row>
    <row r="18" spans="1:3" s="376" customFormat="1" ht="12" customHeight="1" thickBot="1" x14ac:dyDescent="0.25">
      <c r="A18" s="16" t="s">
        <v>109</v>
      </c>
      <c r="B18" s="261" t="s">
        <v>218</v>
      </c>
      <c r="C18" s="268"/>
    </row>
    <row r="19" spans="1:3" s="376" customFormat="1" ht="12" customHeight="1" thickBot="1" x14ac:dyDescent="0.25">
      <c r="A19" s="20" t="s">
        <v>14</v>
      </c>
      <c r="B19" s="21" t="s">
        <v>219</v>
      </c>
      <c r="C19" s="264">
        <f>+C20+C21+C22+C23+C24</f>
        <v>0</v>
      </c>
    </row>
    <row r="20" spans="1:3" s="376" customFormat="1" ht="12" customHeight="1" x14ac:dyDescent="0.2">
      <c r="A20" s="15" t="s">
        <v>79</v>
      </c>
      <c r="B20" s="377" t="s">
        <v>220</v>
      </c>
      <c r="C20" s="267"/>
    </row>
    <row r="21" spans="1:3" s="376" customFormat="1" ht="12" customHeight="1" x14ac:dyDescent="0.2">
      <c r="A21" s="14" t="s">
        <v>80</v>
      </c>
      <c r="B21" s="378" t="s">
        <v>221</v>
      </c>
      <c r="C21" s="266"/>
    </row>
    <row r="22" spans="1:3" s="376" customFormat="1" ht="12" customHeight="1" x14ac:dyDescent="0.2">
      <c r="A22" s="14" t="s">
        <v>81</v>
      </c>
      <c r="B22" s="378" t="s">
        <v>385</v>
      </c>
      <c r="C22" s="266"/>
    </row>
    <row r="23" spans="1:3" s="376" customFormat="1" ht="12" customHeight="1" x14ac:dyDescent="0.2">
      <c r="A23" s="14" t="s">
        <v>82</v>
      </c>
      <c r="B23" s="378" t="s">
        <v>386</v>
      </c>
      <c r="C23" s="266"/>
    </row>
    <row r="24" spans="1:3" s="376" customFormat="1" ht="12" customHeight="1" x14ac:dyDescent="0.2">
      <c r="A24" s="14" t="s">
        <v>151</v>
      </c>
      <c r="B24" s="378" t="s">
        <v>222</v>
      </c>
      <c r="C24" s="266"/>
    </row>
    <row r="25" spans="1:3" s="376" customFormat="1" ht="12" customHeight="1" thickBot="1" x14ac:dyDescent="0.25">
      <c r="A25" s="16" t="s">
        <v>152</v>
      </c>
      <c r="B25" s="379" t="s">
        <v>223</v>
      </c>
      <c r="C25" s="268"/>
    </row>
    <row r="26" spans="1:3" s="376" customFormat="1" ht="12" customHeight="1" thickBot="1" x14ac:dyDescent="0.25">
      <c r="A26" s="20" t="s">
        <v>153</v>
      </c>
      <c r="B26" s="21" t="s">
        <v>508</v>
      </c>
      <c r="C26" s="270">
        <f>SUM(C27:C33)</f>
        <v>0</v>
      </c>
    </row>
    <row r="27" spans="1:3" s="376" customFormat="1" ht="12" customHeight="1" x14ac:dyDescent="0.2">
      <c r="A27" s="15" t="s">
        <v>225</v>
      </c>
      <c r="B27" s="377" t="s">
        <v>512</v>
      </c>
      <c r="C27" s="267"/>
    </row>
    <row r="28" spans="1:3" s="376" customFormat="1" ht="12" customHeight="1" x14ac:dyDescent="0.2">
      <c r="A28" s="14" t="s">
        <v>226</v>
      </c>
      <c r="B28" s="378" t="s">
        <v>513</v>
      </c>
      <c r="C28" s="266"/>
    </row>
    <row r="29" spans="1:3" s="376" customFormat="1" ht="12" customHeight="1" x14ac:dyDescent="0.2">
      <c r="A29" s="14" t="s">
        <v>227</v>
      </c>
      <c r="B29" s="378" t="s">
        <v>514</v>
      </c>
      <c r="C29" s="266"/>
    </row>
    <row r="30" spans="1:3" s="376" customFormat="1" ht="12" customHeight="1" x14ac:dyDescent="0.2">
      <c r="A30" s="14" t="s">
        <v>228</v>
      </c>
      <c r="B30" s="378" t="s">
        <v>515</v>
      </c>
      <c r="C30" s="266"/>
    </row>
    <row r="31" spans="1:3" s="376" customFormat="1" ht="12" customHeight="1" x14ac:dyDescent="0.2">
      <c r="A31" s="14" t="s">
        <v>509</v>
      </c>
      <c r="B31" s="378" t="s">
        <v>229</v>
      </c>
      <c r="C31" s="266"/>
    </row>
    <row r="32" spans="1:3" s="376" customFormat="1" ht="12" customHeight="1" x14ac:dyDescent="0.2">
      <c r="A32" s="14" t="s">
        <v>510</v>
      </c>
      <c r="B32" s="378" t="s">
        <v>230</v>
      </c>
      <c r="C32" s="266"/>
    </row>
    <row r="33" spans="1:3" s="376" customFormat="1" ht="12" customHeight="1" thickBot="1" x14ac:dyDescent="0.25">
      <c r="A33" s="16" t="s">
        <v>511</v>
      </c>
      <c r="B33" s="481" t="s">
        <v>231</v>
      </c>
      <c r="C33" s="268"/>
    </row>
    <row r="34" spans="1:3" s="376" customFormat="1" ht="12" customHeight="1" thickBot="1" x14ac:dyDescent="0.25">
      <c r="A34" s="20" t="s">
        <v>16</v>
      </c>
      <c r="B34" s="21" t="s">
        <v>394</v>
      </c>
      <c r="C34" s="264">
        <f>SUM(C35:C45)</f>
        <v>0</v>
      </c>
    </row>
    <row r="35" spans="1:3" s="376" customFormat="1" ht="12" customHeight="1" x14ac:dyDescent="0.2">
      <c r="A35" s="15" t="s">
        <v>83</v>
      </c>
      <c r="B35" s="377" t="s">
        <v>234</v>
      </c>
      <c r="C35" s="267"/>
    </row>
    <row r="36" spans="1:3" s="376" customFormat="1" ht="12" customHeight="1" x14ac:dyDescent="0.2">
      <c r="A36" s="14" t="s">
        <v>84</v>
      </c>
      <c r="B36" s="378" t="s">
        <v>235</v>
      </c>
      <c r="C36" s="266"/>
    </row>
    <row r="37" spans="1:3" s="376" customFormat="1" ht="12" customHeight="1" x14ac:dyDescent="0.2">
      <c r="A37" s="14" t="s">
        <v>85</v>
      </c>
      <c r="B37" s="378" t="s">
        <v>236</v>
      </c>
      <c r="C37" s="266"/>
    </row>
    <row r="38" spans="1:3" s="376" customFormat="1" ht="12" customHeight="1" x14ac:dyDescent="0.2">
      <c r="A38" s="14" t="s">
        <v>155</v>
      </c>
      <c r="B38" s="378" t="s">
        <v>237</v>
      </c>
      <c r="C38" s="266"/>
    </row>
    <row r="39" spans="1:3" s="376" customFormat="1" ht="12" customHeight="1" x14ac:dyDescent="0.2">
      <c r="A39" s="14" t="s">
        <v>156</v>
      </c>
      <c r="B39" s="378" t="s">
        <v>238</v>
      </c>
      <c r="C39" s="266"/>
    </row>
    <row r="40" spans="1:3" s="376" customFormat="1" ht="12" customHeight="1" x14ac:dyDescent="0.2">
      <c r="A40" s="14" t="s">
        <v>157</v>
      </c>
      <c r="B40" s="378" t="s">
        <v>239</v>
      </c>
      <c r="C40" s="266"/>
    </row>
    <row r="41" spans="1:3" s="376" customFormat="1" ht="12" customHeight="1" x14ac:dyDescent="0.2">
      <c r="A41" s="14" t="s">
        <v>158</v>
      </c>
      <c r="B41" s="378" t="s">
        <v>240</v>
      </c>
      <c r="C41" s="266"/>
    </row>
    <row r="42" spans="1:3" s="376" customFormat="1" ht="12" customHeight="1" x14ac:dyDescent="0.2">
      <c r="A42" s="14" t="s">
        <v>159</v>
      </c>
      <c r="B42" s="378" t="s">
        <v>517</v>
      </c>
      <c r="C42" s="266"/>
    </row>
    <row r="43" spans="1:3" s="376" customFormat="1" ht="12" customHeight="1" x14ac:dyDescent="0.2">
      <c r="A43" s="14" t="s">
        <v>232</v>
      </c>
      <c r="B43" s="378" t="s">
        <v>242</v>
      </c>
      <c r="C43" s="269"/>
    </row>
    <row r="44" spans="1:3" s="376" customFormat="1" ht="12" customHeight="1" x14ac:dyDescent="0.2">
      <c r="A44" s="16" t="s">
        <v>233</v>
      </c>
      <c r="B44" s="379" t="s">
        <v>396</v>
      </c>
      <c r="C44" s="365"/>
    </row>
    <row r="45" spans="1:3" s="376" customFormat="1" ht="12" customHeight="1" thickBot="1" x14ac:dyDescent="0.25">
      <c r="A45" s="16" t="s">
        <v>395</v>
      </c>
      <c r="B45" s="261" t="s">
        <v>243</v>
      </c>
      <c r="C45" s="365"/>
    </row>
    <row r="46" spans="1:3" s="376" customFormat="1" ht="12" customHeight="1" thickBot="1" x14ac:dyDescent="0.25">
      <c r="A46" s="20" t="s">
        <v>17</v>
      </c>
      <c r="B46" s="21" t="s">
        <v>244</v>
      </c>
      <c r="C46" s="264">
        <f>SUM(C47:C51)</f>
        <v>0</v>
      </c>
    </row>
    <row r="47" spans="1:3" s="376" customFormat="1" ht="12" customHeight="1" x14ac:dyDescent="0.2">
      <c r="A47" s="15" t="s">
        <v>86</v>
      </c>
      <c r="B47" s="377" t="s">
        <v>248</v>
      </c>
      <c r="C47" s="422"/>
    </row>
    <row r="48" spans="1:3" s="376" customFormat="1" ht="12" customHeight="1" x14ac:dyDescent="0.2">
      <c r="A48" s="14" t="s">
        <v>87</v>
      </c>
      <c r="B48" s="378" t="s">
        <v>249</v>
      </c>
      <c r="C48" s="269"/>
    </row>
    <row r="49" spans="1:3" s="376" customFormat="1" ht="12" customHeight="1" x14ac:dyDescent="0.2">
      <c r="A49" s="14" t="s">
        <v>245</v>
      </c>
      <c r="B49" s="378" t="s">
        <v>250</v>
      </c>
      <c r="C49" s="269"/>
    </row>
    <row r="50" spans="1:3" s="376" customFormat="1" ht="12" customHeight="1" x14ac:dyDescent="0.2">
      <c r="A50" s="14" t="s">
        <v>246</v>
      </c>
      <c r="B50" s="378" t="s">
        <v>251</v>
      </c>
      <c r="C50" s="269"/>
    </row>
    <row r="51" spans="1:3" s="376" customFormat="1" ht="12" customHeight="1" thickBot="1" x14ac:dyDescent="0.25">
      <c r="A51" s="16" t="s">
        <v>247</v>
      </c>
      <c r="B51" s="261" t="s">
        <v>252</v>
      </c>
      <c r="C51" s="365"/>
    </row>
    <row r="52" spans="1:3" s="376" customFormat="1" ht="12" customHeight="1" thickBot="1" x14ac:dyDescent="0.25">
      <c r="A52" s="20" t="s">
        <v>160</v>
      </c>
      <c r="B52" s="21" t="s">
        <v>253</v>
      </c>
      <c r="C52" s="264">
        <f>SUM(C53:C55)</f>
        <v>0</v>
      </c>
    </row>
    <row r="53" spans="1:3" s="376" customFormat="1" ht="12" customHeight="1" x14ac:dyDescent="0.2">
      <c r="A53" s="15" t="s">
        <v>88</v>
      </c>
      <c r="B53" s="377" t="s">
        <v>254</v>
      </c>
      <c r="C53" s="267"/>
    </row>
    <row r="54" spans="1:3" s="376" customFormat="1" ht="12" customHeight="1" x14ac:dyDescent="0.2">
      <c r="A54" s="14" t="s">
        <v>89</v>
      </c>
      <c r="B54" s="378" t="s">
        <v>387</v>
      </c>
      <c r="C54" s="266"/>
    </row>
    <row r="55" spans="1:3" s="376" customFormat="1" ht="12" customHeight="1" x14ac:dyDescent="0.2">
      <c r="A55" s="14" t="s">
        <v>257</v>
      </c>
      <c r="B55" s="378" t="s">
        <v>255</v>
      </c>
      <c r="C55" s="266"/>
    </row>
    <row r="56" spans="1:3" s="376" customFormat="1" ht="12" customHeight="1" thickBot="1" x14ac:dyDescent="0.25">
      <c r="A56" s="16" t="s">
        <v>258</v>
      </c>
      <c r="B56" s="261" t="s">
        <v>256</v>
      </c>
      <c r="C56" s="268"/>
    </row>
    <row r="57" spans="1:3" s="376" customFormat="1" ht="12" customHeight="1" thickBot="1" x14ac:dyDescent="0.25">
      <c r="A57" s="20" t="s">
        <v>19</v>
      </c>
      <c r="B57" s="259" t="s">
        <v>259</v>
      </c>
      <c r="C57" s="264">
        <f>SUM(C58:C60)</f>
        <v>0</v>
      </c>
    </row>
    <row r="58" spans="1:3" s="376" customFormat="1" ht="12" customHeight="1" x14ac:dyDescent="0.2">
      <c r="A58" s="15" t="s">
        <v>161</v>
      </c>
      <c r="B58" s="377" t="s">
        <v>261</v>
      </c>
      <c r="C58" s="269"/>
    </row>
    <row r="59" spans="1:3" s="376" customFormat="1" ht="12" customHeight="1" x14ac:dyDescent="0.2">
      <c r="A59" s="14" t="s">
        <v>162</v>
      </c>
      <c r="B59" s="378" t="s">
        <v>388</v>
      </c>
      <c r="C59" s="269"/>
    </row>
    <row r="60" spans="1:3" s="376" customFormat="1" ht="12" customHeight="1" x14ac:dyDescent="0.2">
      <c r="A60" s="14" t="s">
        <v>189</v>
      </c>
      <c r="B60" s="378" t="s">
        <v>262</v>
      </c>
      <c r="C60" s="269"/>
    </row>
    <row r="61" spans="1:3" s="376" customFormat="1" ht="12" customHeight="1" thickBot="1" x14ac:dyDescent="0.25">
      <c r="A61" s="16" t="s">
        <v>260</v>
      </c>
      <c r="B61" s="261" t="s">
        <v>263</v>
      </c>
      <c r="C61" s="269"/>
    </row>
    <row r="62" spans="1:3" s="376" customFormat="1" ht="12" customHeight="1" thickBot="1" x14ac:dyDescent="0.25">
      <c r="A62" s="453" t="s">
        <v>436</v>
      </c>
      <c r="B62" s="21" t="s">
        <v>264</v>
      </c>
      <c r="C62" s="270">
        <f>+C5+C12+C19+C26+C34+C46+C52+C57</f>
        <v>0</v>
      </c>
    </row>
    <row r="63" spans="1:3" s="376" customFormat="1" ht="12" customHeight="1" thickBot="1" x14ac:dyDescent="0.25">
      <c r="A63" s="425" t="s">
        <v>265</v>
      </c>
      <c r="B63" s="259" t="s">
        <v>266</v>
      </c>
      <c r="C63" s="264">
        <f>SUM(C64:C66)</f>
        <v>0</v>
      </c>
    </row>
    <row r="64" spans="1:3" s="376" customFormat="1" ht="12" customHeight="1" x14ac:dyDescent="0.2">
      <c r="A64" s="15" t="s">
        <v>297</v>
      </c>
      <c r="B64" s="377" t="s">
        <v>267</v>
      </c>
      <c r="C64" s="269"/>
    </row>
    <row r="65" spans="1:3" s="376" customFormat="1" ht="12" customHeight="1" x14ac:dyDescent="0.2">
      <c r="A65" s="14" t="s">
        <v>306</v>
      </c>
      <c r="B65" s="378" t="s">
        <v>268</v>
      </c>
      <c r="C65" s="269"/>
    </row>
    <row r="66" spans="1:3" s="376" customFormat="1" ht="12" customHeight="1" thickBot="1" x14ac:dyDescent="0.25">
      <c r="A66" s="16" t="s">
        <v>307</v>
      </c>
      <c r="B66" s="447" t="s">
        <v>421</v>
      </c>
      <c r="C66" s="269"/>
    </row>
    <row r="67" spans="1:3" s="376" customFormat="1" ht="12" customHeight="1" thickBot="1" x14ac:dyDescent="0.25">
      <c r="A67" s="425" t="s">
        <v>270</v>
      </c>
      <c r="B67" s="259" t="s">
        <v>271</v>
      </c>
      <c r="C67" s="264">
        <f>SUM(C68:C71)</f>
        <v>0</v>
      </c>
    </row>
    <row r="68" spans="1:3" s="376" customFormat="1" ht="12" customHeight="1" x14ac:dyDescent="0.2">
      <c r="A68" s="15" t="s">
        <v>138</v>
      </c>
      <c r="B68" s="377" t="s">
        <v>272</v>
      </c>
      <c r="C68" s="269"/>
    </row>
    <row r="69" spans="1:3" s="376" customFormat="1" ht="12" customHeight="1" x14ac:dyDescent="0.2">
      <c r="A69" s="14" t="s">
        <v>139</v>
      </c>
      <c r="B69" s="378" t="s">
        <v>273</v>
      </c>
      <c r="C69" s="269"/>
    </row>
    <row r="70" spans="1:3" s="376" customFormat="1" ht="12" customHeight="1" x14ac:dyDescent="0.2">
      <c r="A70" s="14" t="s">
        <v>298</v>
      </c>
      <c r="B70" s="378" t="s">
        <v>274</v>
      </c>
      <c r="C70" s="269"/>
    </row>
    <row r="71" spans="1:3" s="376" customFormat="1" ht="12" customHeight="1" thickBot="1" x14ac:dyDescent="0.25">
      <c r="A71" s="16" t="s">
        <v>299</v>
      </c>
      <c r="B71" s="261" t="s">
        <v>275</v>
      </c>
      <c r="C71" s="269"/>
    </row>
    <row r="72" spans="1:3" s="376" customFormat="1" ht="12" customHeight="1" thickBot="1" x14ac:dyDescent="0.25">
      <c r="A72" s="425" t="s">
        <v>276</v>
      </c>
      <c r="B72" s="259" t="s">
        <v>277</v>
      </c>
      <c r="C72" s="264">
        <f>SUM(C73:C74)</f>
        <v>0</v>
      </c>
    </row>
    <row r="73" spans="1:3" s="376" customFormat="1" ht="12" customHeight="1" x14ac:dyDescent="0.2">
      <c r="A73" s="15" t="s">
        <v>300</v>
      </c>
      <c r="B73" s="377" t="s">
        <v>278</v>
      </c>
      <c r="C73" s="269"/>
    </row>
    <row r="74" spans="1:3" s="376" customFormat="1" ht="12" customHeight="1" thickBot="1" x14ac:dyDescent="0.25">
      <c r="A74" s="16" t="s">
        <v>301</v>
      </c>
      <c r="B74" s="261" t="s">
        <v>279</v>
      </c>
      <c r="C74" s="269"/>
    </row>
    <row r="75" spans="1:3" s="376" customFormat="1" ht="12" customHeight="1" thickBot="1" x14ac:dyDescent="0.25">
      <c r="A75" s="425" t="s">
        <v>280</v>
      </c>
      <c r="B75" s="259" t="s">
        <v>281</v>
      </c>
      <c r="C75" s="264">
        <f>SUM(C76:C78)</f>
        <v>0</v>
      </c>
    </row>
    <row r="76" spans="1:3" s="376" customFormat="1" ht="12" customHeight="1" x14ac:dyDescent="0.2">
      <c r="A76" s="15" t="s">
        <v>302</v>
      </c>
      <c r="B76" s="377" t="s">
        <v>282</v>
      </c>
      <c r="C76" s="269"/>
    </row>
    <row r="77" spans="1:3" s="376" customFormat="1" ht="12" customHeight="1" x14ac:dyDescent="0.2">
      <c r="A77" s="14" t="s">
        <v>303</v>
      </c>
      <c r="B77" s="378" t="s">
        <v>283</v>
      </c>
      <c r="C77" s="269"/>
    </row>
    <row r="78" spans="1:3" s="376" customFormat="1" ht="12" customHeight="1" thickBot="1" x14ac:dyDescent="0.25">
      <c r="A78" s="16" t="s">
        <v>304</v>
      </c>
      <c r="B78" s="261" t="s">
        <v>284</v>
      </c>
      <c r="C78" s="269"/>
    </row>
    <row r="79" spans="1:3" s="376" customFormat="1" ht="12" customHeight="1" thickBot="1" x14ac:dyDescent="0.25">
      <c r="A79" s="425" t="s">
        <v>285</v>
      </c>
      <c r="B79" s="259" t="s">
        <v>305</v>
      </c>
      <c r="C79" s="264">
        <f>SUM(C80:C83)</f>
        <v>0</v>
      </c>
    </row>
    <row r="80" spans="1:3" s="376" customFormat="1" ht="12" customHeight="1" x14ac:dyDescent="0.2">
      <c r="A80" s="381" t="s">
        <v>286</v>
      </c>
      <c r="B80" s="377" t="s">
        <v>287</v>
      </c>
      <c r="C80" s="269"/>
    </row>
    <row r="81" spans="1:3" s="376" customFormat="1" ht="12" customHeight="1" x14ac:dyDescent="0.2">
      <c r="A81" s="382" t="s">
        <v>288</v>
      </c>
      <c r="B81" s="378" t="s">
        <v>289</v>
      </c>
      <c r="C81" s="269"/>
    </row>
    <row r="82" spans="1:3" s="376" customFormat="1" ht="12" customHeight="1" x14ac:dyDescent="0.2">
      <c r="A82" s="382" t="s">
        <v>290</v>
      </c>
      <c r="B82" s="378" t="s">
        <v>291</v>
      </c>
      <c r="C82" s="269"/>
    </row>
    <row r="83" spans="1:3" s="376" customFormat="1" ht="12" customHeight="1" thickBot="1" x14ac:dyDescent="0.25">
      <c r="A83" s="383" t="s">
        <v>292</v>
      </c>
      <c r="B83" s="261" t="s">
        <v>293</v>
      </c>
      <c r="C83" s="269"/>
    </row>
    <row r="84" spans="1:3" s="376" customFormat="1" ht="12" customHeight="1" thickBot="1" x14ac:dyDescent="0.25">
      <c r="A84" s="425" t="s">
        <v>294</v>
      </c>
      <c r="B84" s="259" t="s">
        <v>435</v>
      </c>
      <c r="C84" s="423"/>
    </row>
    <row r="85" spans="1:3" s="376" customFormat="1" ht="13.5" customHeight="1" thickBot="1" x14ac:dyDescent="0.25">
      <c r="A85" s="425" t="s">
        <v>296</v>
      </c>
      <c r="B85" s="259" t="s">
        <v>295</v>
      </c>
      <c r="C85" s="423"/>
    </row>
    <row r="86" spans="1:3" s="376" customFormat="1" ht="15.75" customHeight="1" thickBot="1" x14ac:dyDescent="0.25">
      <c r="A86" s="425" t="s">
        <v>308</v>
      </c>
      <c r="B86" s="384" t="s">
        <v>438</v>
      </c>
      <c r="C86" s="270">
        <f>+C63+C67+C72+C75+C79+C85+C84</f>
        <v>0</v>
      </c>
    </row>
    <row r="87" spans="1:3" s="376" customFormat="1" ht="16.5" customHeight="1" thickBot="1" x14ac:dyDescent="0.25">
      <c r="A87" s="426" t="s">
        <v>437</v>
      </c>
      <c r="B87" s="385" t="s">
        <v>439</v>
      </c>
      <c r="C87" s="270">
        <f>+C62+C86</f>
        <v>0</v>
      </c>
    </row>
    <row r="88" spans="1:3" s="376" customFormat="1" ht="83.25" customHeight="1" x14ac:dyDescent="0.2">
      <c r="A88" s="5"/>
      <c r="B88" s="6"/>
      <c r="C88" s="271"/>
    </row>
    <row r="89" spans="1:3" ht="16.5" customHeight="1" x14ac:dyDescent="0.25">
      <c r="A89" s="602" t="s">
        <v>41</v>
      </c>
      <c r="B89" s="602"/>
      <c r="C89" s="602"/>
    </row>
    <row r="90" spans="1:3" s="386" customFormat="1" ht="16.5" customHeight="1" thickBot="1" x14ac:dyDescent="0.3">
      <c r="A90" s="604" t="s">
        <v>142</v>
      </c>
      <c r="B90" s="604"/>
      <c r="C90" s="145" t="s">
        <v>188</v>
      </c>
    </row>
    <row r="91" spans="1:3" ht="38.1" customHeight="1" thickBot="1" x14ac:dyDescent="0.3">
      <c r="A91" s="23" t="s">
        <v>64</v>
      </c>
      <c r="B91" s="24" t="s">
        <v>42</v>
      </c>
      <c r="C91" s="42" t="str">
        <f>+C3</f>
        <v>2016. évi előirányzat</v>
      </c>
    </row>
    <row r="92" spans="1:3" s="375" customFormat="1" ht="12" customHeight="1" thickBot="1" x14ac:dyDescent="0.25">
      <c r="A92" s="37"/>
      <c r="B92" s="38" t="s">
        <v>453</v>
      </c>
      <c r="C92" s="39" t="s">
        <v>454</v>
      </c>
    </row>
    <row r="93" spans="1:3" ht="12" customHeight="1" thickBot="1" x14ac:dyDescent="0.3">
      <c r="A93" s="22" t="s">
        <v>12</v>
      </c>
      <c r="B93" s="31" t="s">
        <v>397</v>
      </c>
      <c r="C93" s="263">
        <f>C94+C95+C96+C97+C98+C111</f>
        <v>0</v>
      </c>
    </row>
    <row r="94" spans="1:3" ht="12" customHeight="1" x14ac:dyDescent="0.25">
      <c r="A94" s="17" t="s">
        <v>90</v>
      </c>
      <c r="B94" s="10" t="s">
        <v>43</v>
      </c>
      <c r="C94" s="265"/>
    </row>
    <row r="95" spans="1:3" ht="12" customHeight="1" x14ac:dyDescent="0.25">
      <c r="A95" s="14" t="s">
        <v>91</v>
      </c>
      <c r="B95" s="8" t="s">
        <v>163</v>
      </c>
      <c r="C95" s="266"/>
    </row>
    <row r="96" spans="1:3" ht="12" customHeight="1" x14ac:dyDescent="0.25">
      <c r="A96" s="14" t="s">
        <v>92</v>
      </c>
      <c r="B96" s="8" t="s">
        <v>128</v>
      </c>
      <c r="C96" s="268"/>
    </row>
    <row r="97" spans="1:3" ht="12" customHeight="1" x14ac:dyDescent="0.25">
      <c r="A97" s="14" t="s">
        <v>93</v>
      </c>
      <c r="B97" s="11" t="s">
        <v>164</v>
      </c>
      <c r="C97" s="268"/>
    </row>
    <row r="98" spans="1:3" ht="12" customHeight="1" x14ac:dyDescent="0.25">
      <c r="A98" s="14" t="s">
        <v>104</v>
      </c>
      <c r="B98" s="19" t="s">
        <v>165</v>
      </c>
      <c r="C98" s="268"/>
    </row>
    <row r="99" spans="1:3" ht="12" customHeight="1" x14ac:dyDescent="0.25">
      <c r="A99" s="14" t="s">
        <v>94</v>
      </c>
      <c r="B99" s="8" t="s">
        <v>402</v>
      </c>
      <c r="C99" s="268"/>
    </row>
    <row r="100" spans="1:3" ht="12" customHeight="1" x14ac:dyDescent="0.25">
      <c r="A100" s="14" t="s">
        <v>95</v>
      </c>
      <c r="B100" s="150" t="s">
        <v>401</v>
      </c>
      <c r="C100" s="268"/>
    </row>
    <row r="101" spans="1:3" ht="12" customHeight="1" x14ac:dyDescent="0.25">
      <c r="A101" s="14" t="s">
        <v>105</v>
      </c>
      <c r="B101" s="150" t="s">
        <v>400</v>
      </c>
      <c r="C101" s="268"/>
    </row>
    <row r="102" spans="1:3" ht="12" customHeight="1" x14ac:dyDescent="0.25">
      <c r="A102" s="14" t="s">
        <v>106</v>
      </c>
      <c r="B102" s="148" t="s">
        <v>311</v>
      </c>
      <c r="C102" s="268"/>
    </row>
    <row r="103" spans="1:3" ht="12" customHeight="1" x14ac:dyDescent="0.25">
      <c r="A103" s="14" t="s">
        <v>107</v>
      </c>
      <c r="B103" s="149" t="s">
        <v>312</v>
      </c>
      <c r="C103" s="268"/>
    </row>
    <row r="104" spans="1:3" ht="12" customHeight="1" x14ac:dyDescent="0.25">
      <c r="A104" s="14" t="s">
        <v>108</v>
      </c>
      <c r="B104" s="149" t="s">
        <v>313</v>
      </c>
      <c r="C104" s="268"/>
    </row>
    <row r="105" spans="1:3" ht="12" customHeight="1" x14ac:dyDescent="0.25">
      <c r="A105" s="14" t="s">
        <v>110</v>
      </c>
      <c r="B105" s="148" t="s">
        <v>314</v>
      </c>
      <c r="C105" s="268"/>
    </row>
    <row r="106" spans="1:3" ht="12" customHeight="1" x14ac:dyDescent="0.25">
      <c r="A106" s="14" t="s">
        <v>166</v>
      </c>
      <c r="B106" s="148" t="s">
        <v>315</v>
      </c>
      <c r="C106" s="268"/>
    </row>
    <row r="107" spans="1:3" ht="12" customHeight="1" x14ac:dyDescent="0.25">
      <c r="A107" s="14" t="s">
        <v>309</v>
      </c>
      <c r="B107" s="149" t="s">
        <v>316</v>
      </c>
      <c r="C107" s="268"/>
    </row>
    <row r="108" spans="1:3" ht="12" customHeight="1" x14ac:dyDescent="0.25">
      <c r="A108" s="13" t="s">
        <v>310</v>
      </c>
      <c r="B108" s="150" t="s">
        <v>317</v>
      </c>
      <c r="C108" s="268"/>
    </row>
    <row r="109" spans="1:3" ht="12" customHeight="1" x14ac:dyDescent="0.25">
      <c r="A109" s="14" t="s">
        <v>398</v>
      </c>
      <c r="B109" s="150" t="s">
        <v>318</v>
      </c>
      <c r="C109" s="268"/>
    </row>
    <row r="110" spans="1:3" ht="12" customHeight="1" x14ac:dyDescent="0.25">
      <c r="A110" s="16" t="s">
        <v>399</v>
      </c>
      <c r="B110" s="150" t="s">
        <v>319</v>
      </c>
      <c r="C110" s="268"/>
    </row>
    <row r="111" spans="1:3" ht="12" customHeight="1" x14ac:dyDescent="0.25">
      <c r="A111" s="14" t="s">
        <v>403</v>
      </c>
      <c r="B111" s="11" t="s">
        <v>44</v>
      </c>
      <c r="C111" s="266"/>
    </row>
    <row r="112" spans="1:3" ht="12" customHeight="1" x14ac:dyDescent="0.25">
      <c r="A112" s="14" t="s">
        <v>404</v>
      </c>
      <c r="B112" s="8" t="s">
        <v>406</v>
      </c>
      <c r="C112" s="266"/>
    </row>
    <row r="113" spans="1:3" ht="12" customHeight="1" thickBot="1" x14ac:dyDescent="0.3">
      <c r="A113" s="18" t="s">
        <v>405</v>
      </c>
      <c r="B113" s="451" t="s">
        <v>407</v>
      </c>
      <c r="C113" s="272"/>
    </row>
    <row r="114" spans="1:3" ht="12" customHeight="1" thickBot="1" x14ac:dyDescent="0.3">
      <c r="A114" s="448" t="s">
        <v>13</v>
      </c>
      <c r="B114" s="449" t="s">
        <v>320</v>
      </c>
      <c r="C114" s="450">
        <f>+C115+C117+C119</f>
        <v>0</v>
      </c>
    </row>
    <row r="115" spans="1:3" ht="12" customHeight="1" x14ac:dyDescent="0.25">
      <c r="A115" s="15" t="s">
        <v>96</v>
      </c>
      <c r="B115" s="8" t="s">
        <v>187</v>
      </c>
      <c r="C115" s="267"/>
    </row>
    <row r="116" spans="1:3" ht="12" customHeight="1" x14ac:dyDescent="0.25">
      <c r="A116" s="15" t="s">
        <v>97</v>
      </c>
      <c r="B116" s="12" t="s">
        <v>324</v>
      </c>
      <c r="C116" s="267"/>
    </row>
    <row r="117" spans="1:3" ht="12" customHeight="1" x14ac:dyDescent="0.25">
      <c r="A117" s="15" t="s">
        <v>98</v>
      </c>
      <c r="B117" s="12" t="s">
        <v>167</v>
      </c>
      <c r="C117" s="266"/>
    </row>
    <row r="118" spans="1:3" ht="12" customHeight="1" x14ac:dyDescent="0.25">
      <c r="A118" s="15" t="s">
        <v>99</v>
      </c>
      <c r="B118" s="12" t="s">
        <v>325</v>
      </c>
      <c r="C118" s="232"/>
    </row>
    <row r="119" spans="1:3" ht="12" customHeight="1" x14ac:dyDescent="0.25">
      <c r="A119" s="15" t="s">
        <v>100</v>
      </c>
      <c r="B119" s="261" t="s">
        <v>190</v>
      </c>
      <c r="C119" s="232"/>
    </row>
    <row r="120" spans="1:3" ht="12" customHeight="1" x14ac:dyDescent="0.25">
      <c r="A120" s="15" t="s">
        <v>109</v>
      </c>
      <c r="B120" s="260" t="s">
        <v>389</v>
      </c>
      <c r="C120" s="232"/>
    </row>
    <row r="121" spans="1:3" ht="12" customHeight="1" x14ac:dyDescent="0.25">
      <c r="A121" s="15" t="s">
        <v>111</v>
      </c>
      <c r="B121" s="373" t="s">
        <v>330</v>
      </c>
      <c r="C121" s="232"/>
    </row>
    <row r="122" spans="1:3" x14ac:dyDescent="0.25">
      <c r="A122" s="15" t="s">
        <v>168</v>
      </c>
      <c r="B122" s="149" t="s">
        <v>313</v>
      </c>
      <c r="C122" s="232"/>
    </row>
    <row r="123" spans="1:3" ht="12" customHeight="1" x14ac:dyDescent="0.25">
      <c r="A123" s="15" t="s">
        <v>169</v>
      </c>
      <c r="B123" s="149" t="s">
        <v>329</v>
      </c>
      <c r="C123" s="232"/>
    </row>
    <row r="124" spans="1:3" ht="12" customHeight="1" x14ac:dyDescent="0.25">
      <c r="A124" s="15" t="s">
        <v>170</v>
      </c>
      <c r="B124" s="149" t="s">
        <v>328</v>
      </c>
      <c r="C124" s="232"/>
    </row>
    <row r="125" spans="1:3" ht="12" customHeight="1" x14ac:dyDescent="0.25">
      <c r="A125" s="15" t="s">
        <v>321</v>
      </c>
      <c r="B125" s="149" t="s">
        <v>316</v>
      </c>
      <c r="C125" s="232"/>
    </row>
    <row r="126" spans="1:3" ht="12" customHeight="1" x14ac:dyDescent="0.25">
      <c r="A126" s="15" t="s">
        <v>322</v>
      </c>
      <c r="B126" s="149" t="s">
        <v>327</v>
      </c>
      <c r="C126" s="232"/>
    </row>
    <row r="127" spans="1:3" ht="16.5" thickBot="1" x14ac:dyDescent="0.3">
      <c r="A127" s="13" t="s">
        <v>323</v>
      </c>
      <c r="B127" s="149" t="s">
        <v>326</v>
      </c>
      <c r="C127" s="234"/>
    </row>
    <row r="128" spans="1:3" ht="12" customHeight="1" thickBot="1" x14ac:dyDescent="0.3">
      <c r="A128" s="20" t="s">
        <v>14</v>
      </c>
      <c r="B128" s="133" t="s">
        <v>408</v>
      </c>
      <c r="C128" s="264">
        <f>+C93+C114</f>
        <v>0</v>
      </c>
    </row>
    <row r="129" spans="1:3" ht="12" customHeight="1" thickBot="1" x14ac:dyDescent="0.3">
      <c r="A129" s="20" t="s">
        <v>15</v>
      </c>
      <c r="B129" s="133" t="s">
        <v>409</v>
      </c>
      <c r="C129" s="264">
        <f>+C130+C131+C132</f>
        <v>0</v>
      </c>
    </row>
    <row r="130" spans="1:3" ht="12" customHeight="1" x14ac:dyDescent="0.25">
      <c r="A130" s="15" t="s">
        <v>225</v>
      </c>
      <c r="B130" s="12" t="s">
        <v>416</v>
      </c>
      <c r="C130" s="232"/>
    </row>
    <row r="131" spans="1:3" ht="12" customHeight="1" x14ac:dyDescent="0.25">
      <c r="A131" s="15" t="s">
        <v>226</v>
      </c>
      <c r="B131" s="12" t="s">
        <v>417</v>
      </c>
      <c r="C131" s="232"/>
    </row>
    <row r="132" spans="1:3" ht="12" customHeight="1" thickBot="1" x14ac:dyDescent="0.3">
      <c r="A132" s="13" t="s">
        <v>227</v>
      </c>
      <c r="B132" s="12" t="s">
        <v>418</v>
      </c>
      <c r="C132" s="232"/>
    </row>
    <row r="133" spans="1:3" ht="12" customHeight="1" thickBot="1" x14ac:dyDescent="0.3">
      <c r="A133" s="20" t="s">
        <v>16</v>
      </c>
      <c r="B133" s="133" t="s">
        <v>410</v>
      </c>
      <c r="C133" s="264">
        <f>SUM(C134:C139)</f>
        <v>0</v>
      </c>
    </row>
    <row r="134" spans="1:3" ht="12" customHeight="1" x14ac:dyDescent="0.25">
      <c r="A134" s="15" t="s">
        <v>83</v>
      </c>
      <c r="B134" s="9" t="s">
        <v>419</v>
      </c>
      <c r="C134" s="232"/>
    </row>
    <row r="135" spans="1:3" ht="12" customHeight="1" x14ac:dyDescent="0.25">
      <c r="A135" s="15" t="s">
        <v>84</v>
      </c>
      <c r="B135" s="9" t="s">
        <v>411</v>
      </c>
      <c r="C135" s="232"/>
    </row>
    <row r="136" spans="1:3" ht="12" customHeight="1" x14ac:dyDescent="0.25">
      <c r="A136" s="15" t="s">
        <v>85</v>
      </c>
      <c r="B136" s="9" t="s">
        <v>412</v>
      </c>
      <c r="C136" s="232"/>
    </row>
    <row r="137" spans="1:3" ht="12" customHeight="1" x14ac:dyDescent="0.25">
      <c r="A137" s="15" t="s">
        <v>155</v>
      </c>
      <c r="B137" s="9" t="s">
        <v>413</v>
      </c>
      <c r="C137" s="232"/>
    </row>
    <row r="138" spans="1:3" ht="12" customHeight="1" x14ac:dyDescent="0.25">
      <c r="A138" s="15" t="s">
        <v>156</v>
      </c>
      <c r="B138" s="9" t="s">
        <v>414</v>
      </c>
      <c r="C138" s="232"/>
    </row>
    <row r="139" spans="1:3" ht="12" customHeight="1" thickBot="1" x14ac:dyDescent="0.3">
      <c r="A139" s="13" t="s">
        <v>157</v>
      </c>
      <c r="B139" s="9" t="s">
        <v>415</v>
      </c>
      <c r="C139" s="232"/>
    </row>
    <row r="140" spans="1:3" ht="12" customHeight="1" thickBot="1" x14ac:dyDescent="0.3">
      <c r="A140" s="20" t="s">
        <v>17</v>
      </c>
      <c r="B140" s="133" t="s">
        <v>423</v>
      </c>
      <c r="C140" s="270">
        <f>+C141+C142+C143+C144</f>
        <v>0</v>
      </c>
    </row>
    <row r="141" spans="1:3" ht="12" customHeight="1" x14ac:dyDescent="0.25">
      <c r="A141" s="15" t="s">
        <v>86</v>
      </c>
      <c r="B141" s="9" t="s">
        <v>331</v>
      </c>
      <c r="C141" s="232"/>
    </row>
    <row r="142" spans="1:3" ht="12" customHeight="1" x14ac:dyDescent="0.25">
      <c r="A142" s="15" t="s">
        <v>87</v>
      </c>
      <c r="B142" s="9" t="s">
        <v>332</v>
      </c>
      <c r="C142" s="232"/>
    </row>
    <row r="143" spans="1:3" ht="12" customHeight="1" x14ac:dyDescent="0.25">
      <c r="A143" s="15" t="s">
        <v>245</v>
      </c>
      <c r="B143" s="9" t="s">
        <v>424</v>
      </c>
      <c r="C143" s="232"/>
    </row>
    <row r="144" spans="1:3" ht="12" customHeight="1" thickBot="1" x14ac:dyDescent="0.3">
      <c r="A144" s="13" t="s">
        <v>246</v>
      </c>
      <c r="B144" s="7" t="s">
        <v>351</v>
      </c>
      <c r="C144" s="232"/>
    </row>
    <row r="145" spans="1:9" ht="12" customHeight="1" thickBot="1" x14ac:dyDescent="0.3">
      <c r="A145" s="20" t="s">
        <v>18</v>
      </c>
      <c r="B145" s="133" t="s">
        <v>425</v>
      </c>
      <c r="C145" s="273">
        <f>SUM(C146:C150)</f>
        <v>0</v>
      </c>
    </row>
    <row r="146" spans="1:9" ht="12" customHeight="1" x14ac:dyDescent="0.25">
      <c r="A146" s="15" t="s">
        <v>88</v>
      </c>
      <c r="B146" s="9" t="s">
        <v>420</v>
      </c>
      <c r="C146" s="232"/>
    </row>
    <row r="147" spans="1:9" ht="12" customHeight="1" x14ac:dyDescent="0.25">
      <c r="A147" s="15" t="s">
        <v>89</v>
      </c>
      <c r="B147" s="9" t="s">
        <v>427</v>
      </c>
      <c r="C147" s="232"/>
    </row>
    <row r="148" spans="1:9" ht="12" customHeight="1" x14ac:dyDescent="0.25">
      <c r="A148" s="15" t="s">
        <v>257</v>
      </c>
      <c r="B148" s="9" t="s">
        <v>422</v>
      </c>
      <c r="C148" s="232"/>
    </row>
    <row r="149" spans="1:9" ht="12" customHeight="1" x14ac:dyDescent="0.25">
      <c r="A149" s="15" t="s">
        <v>258</v>
      </c>
      <c r="B149" s="9" t="s">
        <v>428</v>
      </c>
      <c r="C149" s="232"/>
    </row>
    <row r="150" spans="1:9" ht="12" customHeight="1" thickBot="1" x14ac:dyDescent="0.3">
      <c r="A150" s="15" t="s">
        <v>426</v>
      </c>
      <c r="B150" s="9" t="s">
        <v>429</v>
      </c>
      <c r="C150" s="232"/>
    </row>
    <row r="151" spans="1:9" ht="12" customHeight="1" thickBot="1" x14ac:dyDescent="0.3">
      <c r="A151" s="20" t="s">
        <v>19</v>
      </c>
      <c r="B151" s="133" t="s">
        <v>430</v>
      </c>
      <c r="C151" s="452"/>
    </row>
    <row r="152" spans="1:9" ht="12" customHeight="1" thickBot="1" x14ac:dyDescent="0.3">
      <c r="A152" s="20" t="s">
        <v>20</v>
      </c>
      <c r="B152" s="133" t="s">
        <v>431</v>
      </c>
      <c r="C152" s="452"/>
    </row>
    <row r="153" spans="1:9" ht="15" customHeight="1" thickBot="1" x14ac:dyDescent="0.3">
      <c r="A153" s="20" t="s">
        <v>21</v>
      </c>
      <c r="B153" s="133" t="s">
        <v>433</v>
      </c>
      <c r="C153" s="387">
        <f>+C129+C133+C140+C145+C151+C152</f>
        <v>0</v>
      </c>
      <c r="F153" s="388"/>
      <c r="G153" s="389"/>
      <c r="H153" s="389"/>
      <c r="I153" s="389"/>
    </row>
    <row r="154" spans="1:9" s="376" customFormat="1" ht="12.95" customHeight="1" thickBot="1" x14ac:dyDescent="0.25">
      <c r="A154" s="262" t="s">
        <v>22</v>
      </c>
      <c r="B154" s="344" t="s">
        <v>432</v>
      </c>
      <c r="C154" s="387">
        <f>+C128+C153</f>
        <v>0</v>
      </c>
    </row>
    <row r="155" spans="1:9" ht="7.5" customHeight="1" x14ac:dyDescent="0.25"/>
    <row r="156" spans="1:9" x14ac:dyDescent="0.25">
      <c r="A156" s="612" t="s">
        <v>333</v>
      </c>
      <c r="B156" s="612"/>
      <c r="C156" s="612"/>
    </row>
    <row r="157" spans="1:9" ht="15" customHeight="1" thickBot="1" x14ac:dyDescent="0.3">
      <c r="A157" s="603" t="s">
        <v>143</v>
      </c>
      <c r="B157" s="603"/>
      <c r="C157" s="274" t="s">
        <v>188</v>
      </c>
    </row>
    <row r="158" spans="1:9" ht="13.5" customHeight="1" thickBot="1" x14ac:dyDescent="0.3">
      <c r="A158" s="20">
        <v>1</v>
      </c>
      <c r="B158" s="30" t="s">
        <v>434</v>
      </c>
      <c r="C158" s="264">
        <f>+C62-C128</f>
        <v>0</v>
      </c>
      <c r="D158" s="390"/>
    </row>
    <row r="159" spans="1:9" ht="27.75" customHeight="1" thickBot="1" x14ac:dyDescent="0.3">
      <c r="A159" s="20" t="s">
        <v>13</v>
      </c>
      <c r="B159" s="30" t="s">
        <v>440</v>
      </c>
      <c r="C159" s="264">
        <f>+C86-C153</f>
        <v>0</v>
      </c>
    </row>
  </sheetData>
  <sheetProtection sheet="1"/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 Önkormányzata
2016. ÉVI KÖLTSÉGVETÉS
ÖNKÉNT VÁLLALT FELADATAINAK MÉRLEGE
&amp;R&amp;"Times New Roman CE,Félkövér dőlt"&amp;11 1.3. melléklet a 2/2016. (II.26.) önkormányzati rendelethez</oddHeader>
  </headerFooter>
  <rowBreaks count="1" manualBreakCount="1">
    <brk id="88" max="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D6504-1C59-4246-912C-76EDA64B0B96}">
  <sheetPr>
    <tabColor rgb="FF92D050"/>
  </sheetPr>
  <dimension ref="A1:I159"/>
  <sheetViews>
    <sheetView view="pageLayout" zoomScaleNormal="130" zoomScaleSheetLayoutView="100" workbookViewId="0">
      <selection activeCell="B7" sqref="B7"/>
    </sheetView>
  </sheetViews>
  <sheetFormatPr defaultRowHeight="15.75" x14ac:dyDescent="0.25"/>
  <cols>
    <col min="1" max="1" width="9.5" style="345" customWidth="1"/>
    <col min="2" max="2" width="91.6640625" style="345" customWidth="1"/>
    <col min="3" max="3" width="21.6640625" style="346" customWidth="1"/>
    <col min="4" max="4" width="9" style="374" customWidth="1"/>
    <col min="5" max="16384" width="9.33203125" style="374"/>
  </cols>
  <sheetData>
    <row r="1" spans="1:3" ht="15.95" customHeight="1" x14ac:dyDescent="0.25">
      <c r="A1" s="602" t="s">
        <v>9</v>
      </c>
      <c r="B1" s="602"/>
      <c r="C1" s="602"/>
    </row>
    <row r="2" spans="1:3" ht="15.95" customHeight="1" thickBot="1" x14ac:dyDescent="0.3">
      <c r="A2" s="603" t="s">
        <v>141</v>
      </c>
      <c r="B2" s="603"/>
      <c r="C2" s="274" t="s">
        <v>188</v>
      </c>
    </row>
    <row r="3" spans="1:3" ht="38.1" customHeight="1" thickBot="1" x14ac:dyDescent="0.3">
      <c r="A3" s="23" t="s">
        <v>64</v>
      </c>
      <c r="B3" s="24" t="s">
        <v>11</v>
      </c>
      <c r="C3" s="42" t="str">
        <f>+CONCATENATE(LEFT(ÖSSZEFÜGGÉSEK!A5,4),". évi előirányzat")</f>
        <v>2016. évi előirányzat</v>
      </c>
    </row>
    <row r="4" spans="1:3" s="375" customFormat="1" ht="12" customHeight="1" thickBot="1" x14ac:dyDescent="0.25">
      <c r="A4" s="370"/>
      <c r="B4" s="371" t="s">
        <v>453</v>
      </c>
      <c r="C4" s="372" t="s">
        <v>454</v>
      </c>
    </row>
    <row r="5" spans="1:3" s="376" customFormat="1" ht="12" customHeight="1" thickBot="1" x14ac:dyDescent="0.25">
      <c r="A5" s="20" t="s">
        <v>12</v>
      </c>
      <c r="B5" s="21" t="s">
        <v>209</v>
      </c>
      <c r="C5" s="264">
        <f>+C6+C7+C8+C9+C10+C11</f>
        <v>0</v>
      </c>
    </row>
    <row r="6" spans="1:3" s="376" customFormat="1" ht="12" customHeight="1" x14ac:dyDescent="0.2">
      <c r="A6" s="15" t="s">
        <v>90</v>
      </c>
      <c r="B6" s="377" t="s">
        <v>210</v>
      </c>
      <c r="C6" s="267"/>
    </row>
    <row r="7" spans="1:3" s="376" customFormat="1" ht="12" customHeight="1" x14ac:dyDescent="0.2">
      <c r="A7" s="14" t="s">
        <v>91</v>
      </c>
      <c r="B7" s="378" t="s">
        <v>211</v>
      </c>
      <c r="C7" s="266"/>
    </row>
    <row r="8" spans="1:3" s="376" customFormat="1" ht="12" customHeight="1" x14ac:dyDescent="0.2">
      <c r="A8" s="14" t="s">
        <v>92</v>
      </c>
      <c r="B8" s="378" t="s">
        <v>507</v>
      </c>
      <c r="C8" s="266"/>
    </row>
    <row r="9" spans="1:3" s="376" customFormat="1" ht="12" customHeight="1" x14ac:dyDescent="0.2">
      <c r="A9" s="14" t="s">
        <v>93</v>
      </c>
      <c r="B9" s="378" t="s">
        <v>213</v>
      </c>
      <c r="C9" s="266"/>
    </row>
    <row r="10" spans="1:3" s="376" customFormat="1" ht="12" customHeight="1" x14ac:dyDescent="0.2">
      <c r="A10" s="14" t="s">
        <v>137</v>
      </c>
      <c r="B10" s="260" t="s">
        <v>392</v>
      </c>
      <c r="C10" s="266"/>
    </row>
    <row r="11" spans="1:3" s="376" customFormat="1" ht="12" customHeight="1" thickBot="1" x14ac:dyDescent="0.25">
      <c r="A11" s="16" t="s">
        <v>94</v>
      </c>
      <c r="B11" s="261" t="s">
        <v>393</v>
      </c>
      <c r="C11" s="266"/>
    </row>
    <row r="12" spans="1:3" s="376" customFormat="1" ht="12" customHeight="1" thickBot="1" x14ac:dyDescent="0.25">
      <c r="A12" s="20" t="s">
        <v>13</v>
      </c>
      <c r="B12" s="259" t="s">
        <v>214</v>
      </c>
      <c r="C12" s="264">
        <f>+C13+C14+C15+C16+C17</f>
        <v>0</v>
      </c>
    </row>
    <row r="13" spans="1:3" s="376" customFormat="1" ht="12" customHeight="1" x14ac:dyDescent="0.2">
      <c r="A13" s="15" t="s">
        <v>96</v>
      </c>
      <c r="B13" s="377" t="s">
        <v>215</v>
      </c>
      <c r="C13" s="267"/>
    </row>
    <row r="14" spans="1:3" s="376" customFormat="1" ht="12" customHeight="1" x14ac:dyDescent="0.2">
      <c r="A14" s="14" t="s">
        <v>97</v>
      </c>
      <c r="B14" s="378" t="s">
        <v>216</v>
      </c>
      <c r="C14" s="266"/>
    </row>
    <row r="15" spans="1:3" s="376" customFormat="1" ht="12" customHeight="1" x14ac:dyDescent="0.2">
      <c r="A15" s="14" t="s">
        <v>98</v>
      </c>
      <c r="B15" s="378" t="s">
        <v>383</v>
      </c>
      <c r="C15" s="266"/>
    </row>
    <row r="16" spans="1:3" s="376" customFormat="1" ht="12" customHeight="1" x14ac:dyDescent="0.2">
      <c r="A16" s="14" t="s">
        <v>99</v>
      </c>
      <c r="B16" s="378" t="s">
        <v>384</v>
      </c>
      <c r="C16" s="266"/>
    </row>
    <row r="17" spans="1:3" s="376" customFormat="1" ht="12" customHeight="1" x14ac:dyDescent="0.2">
      <c r="A17" s="14" t="s">
        <v>100</v>
      </c>
      <c r="B17" s="378" t="s">
        <v>217</v>
      </c>
      <c r="C17" s="266"/>
    </row>
    <row r="18" spans="1:3" s="376" customFormat="1" ht="12" customHeight="1" thickBot="1" x14ac:dyDescent="0.25">
      <c r="A18" s="16" t="s">
        <v>109</v>
      </c>
      <c r="B18" s="261" t="s">
        <v>218</v>
      </c>
      <c r="C18" s="268"/>
    </row>
    <row r="19" spans="1:3" s="376" customFormat="1" ht="12" customHeight="1" thickBot="1" x14ac:dyDescent="0.25">
      <c r="A19" s="20" t="s">
        <v>14</v>
      </c>
      <c r="B19" s="21" t="s">
        <v>219</v>
      </c>
      <c r="C19" s="264">
        <f>+C20+C21+C22+C23+C24</f>
        <v>0</v>
      </c>
    </row>
    <row r="20" spans="1:3" s="376" customFormat="1" ht="12" customHeight="1" x14ac:dyDescent="0.2">
      <c r="A20" s="15" t="s">
        <v>79</v>
      </c>
      <c r="B20" s="377" t="s">
        <v>220</v>
      </c>
      <c r="C20" s="267"/>
    </row>
    <row r="21" spans="1:3" s="376" customFormat="1" ht="12" customHeight="1" x14ac:dyDescent="0.2">
      <c r="A21" s="14" t="s">
        <v>80</v>
      </c>
      <c r="B21" s="378" t="s">
        <v>221</v>
      </c>
      <c r="C21" s="266"/>
    </row>
    <row r="22" spans="1:3" s="376" customFormat="1" ht="12" customHeight="1" x14ac:dyDescent="0.2">
      <c r="A22" s="14" t="s">
        <v>81</v>
      </c>
      <c r="B22" s="378" t="s">
        <v>385</v>
      </c>
      <c r="C22" s="266"/>
    </row>
    <row r="23" spans="1:3" s="376" customFormat="1" ht="12" customHeight="1" x14ac:dyDescent="0.2">
      <c r="A23" s="14" t="s">
        <v>82</v>
      </c>
      <c r="B23" s="378" t="s">
        <v>386</v>
      </c>
      <c r="C23" s="266"/>
    </row>
    <row r="24" spans="1:3" s="376" customFormat="1" ht="12" customHeight="1" x14ac:dyDescent="0.2">
      <c r="A24" s="14" t="s">
        <v>151</v>
      </c>
      <c r="B24" s="378" t="s">
        <v>222</v>
      </c>
      <c r="C24" s="266"/>
    </row>
    <row r="25" spans="1:3" s="376" customFormat="1" ht="12" customHeight="1" thickBot="1" x14ac:dyDescent="0.25">
      <c r="A25" s="16" t="s">
        <v>152</v>
      </c>
      <c r="B25" s="379" t="s">
        <v>223</v>
      </c>
      <c r="C25" s="268"/>
    </row>
    <row r="26" spans="1:3" s="376" customFormat="1" ht="12" customHeight="1" thickBot="1" x14ac:dyDescent="0.25">
      <c r="A26" s="20" t="s">
        <v>153</v>
      </c>
      <c r="B26" s="21" t="s">
        <v>518</v>
      </c>
      <c r="C26" s="270">
        <f>SUM(C27:C33)</f>
        <v>0</v>
      </c>
    </row>
    <row r="27" spans="1:3" s="376" customFormat="1" ht="12" customHeight="1" x14ac:dyDescent="0.2">
      <c r="A27" s="15" t="s">
        <v>225</v>
      </c>
      <c r="B27" s="377" t="s">
        <v>512</v>
      </c>
      <c r="C27" s="267"/>
    </row>
    <row r="28" spans="1:3" s="376" customFormat="1" ht="12" customHeight="1" x14ac:dyDescent="0.2">
      <c r="A28" s="14" t="s">
        <v>226</v>
      </c>
      <c r="B28" s="378" t="s">
        <v>513</v>
      </c>
      <c r="C28" s="266"/>
    </row>
    <row r="29" spans="1:3" s="376" customFormat="1" ht="12" customHeight="1" x14ac:dyDescent="0.2">
      <c r="A29" s="14" t="s">
        <v>227</v>
      </c>
      <c r="B29" s="378" t="s">
        <v>514</v>
      </c>
      <c r="C29" s="266"/>
    </row>
    <row r="30" spans="1:3" s="376" customFormat="1" ht="12" customHeight="1" x14ac:dyDescent="0.2">
      <c r="A30" s="14" t="s">
        <v>228</v>
      </c>
      <c r="B30" s="378" t="s">
        <v>515</v>
      </c>
      <c r="C30" s="266"/>
    </row>
    <row r="31" spans="1:3" s="376" customFormat="1" ht="12" customHeight="1" x14ac:dyDescent="0.2">
      <c r="A31" s="14" t="s">
        <v>509</v>
      </c>
      <c r="B31" s="378" t="s">
        <v>229</v>
      </c>
      <c r="C31" s="266"/>
    </row>
    <row r="32" spans="1:3" s="376" customFormat="1" ht="12" customHeight="1" x14ac:dyDescent="0.2">
      <c r="A32" s="14" t="s">
        <v>510</v>
      </c>
      <c r="B32" s="378" t="s">
        <v>230</v>
      </c>
      <c r="C32" s="266"/>
    </row>
    <row r="33" spans="1:3" s="376" customFormat="1" ht="12" customHeight="1" thickBot="1" x14ac:dyDescent="0.25">
      <c r="A33" s="16" t="s">
        <v>511</v>
      </c>
      <c r="B33" s="481" t="s">
        <v>231</v>
      </c>
      <c r="C33" s="268"/>
    </row>
    <row r="34" spans="1:3" s="376" customFormat="1" ht="12" customHeight="1" thickBot="1" x14ac:dyDescent="0.25">
      <c r="A34" s="20" t="s">
        <v>16</v>
      </c>
      <c r="B34" s="21" t="s">
        <v>394</v>
      </c>
      <c r="C34" s="264">
        <f>SUM(C35:C45)</f>
        <v>0</v>
      </c>
    </row>
    <row r="35" spans="1:3" s="376" customFormat="1" ht="12" customHeight="1" x14ac:dyDescent="0.2">
      <c r="A35" s="15" t="s">
        <v>83</v>
      </c>
      <c r="B35" s="377" t="s">
        <v>234</v>
      </c>
      <c r="C35" s="267"/>
    </row>
    <row r="36" spans="1:3" s="376" customFormat="1" ht="12" customHeight="1" x14ac:dyDescent="0.2">
      <c r="A36" s="14" t="s">
        <v>84</v>
      </c>
      <c r="B36" s="378" t="s">
        <v>235</v>
      </c>
      <c r="C36" s="266"/>
    </row>
    <row r="37" spans="1:3" s="376" customFormat="1" ht="12" customHeight="1" x14ac:dyDescent="0.2">
      <c r="A37" s="14" t="s">
        <v>85</v>
      </c>
      <c r="B37" s="378" t="s">
        <v>236</v>
      </c>
      <c r="C37" s="266"/>
    </row>
    <row r="38" spans="1:3" s="376" customFormat="1" ht="12" customHeight="1" x14ac:dyDescent="0.2">
      <c r="A38" s="14" t="s">
        <v>155</v>
      </c>
      <c r="B38" s="378" t="s">
        <v>237</v>
      </c>
      <c r="C38" s="266"/>
    </row>
    <row r="39" spans="1:3" s="376" customFormat="1" ht="12" customHeight="1" x14ac:dyDescent="0.2">
      <c r="A39" s="14" t="s">
        <v>156</v>
      </c>
      <c r="B39" s="378" t="s">
        <v>238</v>
      </c>
      <c r="C39" s="266"/>
    </row>
    <row r="40" spans="1:3" s="376" customFormat="1" ht="12" customHeight="1" x14ac:dyDescent="0.2">
      <c r="A40" s="14" t="s">
        <v>157</v>
      </c>
      <c r="B40" s="378" t="s">
        <v>239</v>
      </c>
      <c r="C40" s="266"/>
    </row>
    <row r="41" spans="1:3" s="376" customFormat="1" ht="12" customHeight="1" x14ac:dyDescent="0.2">
      <c r="A41" s="14" t="s">
        <v>158</v>
      </c>
      <c r="B41" s="378" t="s">
        <v>240</v>
      </c>
      <c r="C41" s="266"/>
    </row>
    <row r="42" spans="1:3" s="376" customFormat="1" ht="12" customHeight="1" x14ac:dyDescent="0.2">
      <c r="A42" s="14" t="s">
        <v>159</v>
      </c>
      <c r="B42" s="378" t="s">
        <v>517</v>
      </c>
      <c r="C42" s="266"/>
    </row>
    <row r="43" spans="1:3" s="376" customFormat="1" ht="12" customHeight="1" x14ac:dyDescent="0.2">
      <c r="A43" s="14" t="s">
        <v>232</v>
      </c>
      <c r="B43" s="378" t="s">
        <v>242</v>
      </c>
      <c r="C43" s="269"/>
    </row>
    <row r="44" spans="1:3" s="376" customFormat="1" ht="12" customHeight="1" x14ac:dyDescent="0.2">
      <c r="A44" s="16" t="s">
        <v>233</v>
      </c>
      <c r="B44" s="379" t="s">
        <v>396</v>
      </c>
      <c r="C44" s="365"/>
    </row>
    <row r="45" spans="1:3" s="376" customFormat="1" ht="12" customHeight="1" thickBot="1" x14ac:dyDescent="0.25">
      <c r="A45" s="16" t="s">
        <v>395</v>
      </c>
      <c r="B45" s="261" t="s">
        <v>243</v>
      </c>
      <c r="C45" s="365"/>
    </row>
    <row r="46" spans="1:3" s="376" customFormat="1" ht="12" customHeight="1" thickBot="1" x14ac:dyDescent="0.25">
      <c r="A46" s="20" t="s">
        <v>17</v>
      </c>
      <c r="B46" s="21" t="s">
        <v>244</v>
      </c>
      <c r="C46" s="264">
        <f>SUM(C47:C51)</f>
        <v>0</v>
      </c>
    </row>
    <row r="47" spans="1:3" s="376" customFormat="1" ht="12" customHeight="1" x14ac:dyDescent="0.2">
      <c r="A47" s="15" t="s">
        <v>86</v>
      </c>
      <c r="B47" s="377" t="s">
        <v>248</v>
      </c>
      <c r="C47" s="422"/>
    </row>
    <row r="48" spans="1:3" s="376" customFormat="1" ht="12" customHeight="1" x14ac:dyDescent="0.2">
      <c r="A48" s="14" t="s">
        <v>87</v>
      </c>
      <c r="B48" s="378" t="s">
        <v>249</v>
      </c>
      <c r="C48" s="269"/>
    </row>
    <row r="49" spans="1:3" s="376" customFormat="1" ht="12" customHeight="1" x14ac:dyDescent="0.2">
      <c r="A49" s="14" t="s">
        <v>245</v>
      </c>
      <c r="B49" s="378" t="s">
        <v>250</v>
      </c>
      <c r="C49" s="269"/>
    </row>
    <row r="50" spans="1:3" s="376" customFormat="1" ht="12" customHeight="1" x14ac:dyDescent="0.2">
      <c r="A50" s="14" t="s">
        <v>246</v>
      </c>
      <c r="B50" s="378" t="s">
        <v>251</v>
      </c>
      <c r="C50" s="269"/>
    </row>
    <row r="51" spans="1:3" s="376" customFormat="1" ht="12" customHeight="1" thickBot="1" x14ac:dyDescent="0.25">
      <c r="A51" s="16" t="s">
        <v>247</v>
      </c>
      <c r="B51" s="261" t="s">
        <v>252</v>
      </c>
      <c r="C51" s="365"/>
    </row>
    <row r="52" spans="1:3" s="376" customFormat="1" ht="12" customHeight="1" thickBot="1" x14ac:dyDescent="0.25">
      <c r="A52" s="20" t="s">
        <v>160</v>
      </c>
      <c r="B52" s="21" t="s">
        <v>253</v>
      </c>
      <c r="C52" s="264">
        <f>SUM(C53:C55)</f>
        <v>0</v>
      </c>
    </row>
    <row r="53" spans="1:3" s="376" customFormat="1" ht="12" customHeight="1" x14ac:dyDescent="0.2">
      <c r="A53" s="15" t="s">
        <v>88</v>
      </c>
      <c r="B53" s="377" t="s">
        <v>254</v>
      </c>
      <c r="C53" s="267"/>
    </row>
    <row r="54" spans="1:3" s="376" customFormat="1" ht="12" customHeight="1" x14ac:dyDescent="0.2">
      <c r="A54" s="14" t="s">
        <v>89</v>
      </c>
      <c r="B54" s="378" t="s">
        <v>387</v>
      </c>
      <c r="C54" s="266"/>
    </row>
    <row r="55" spans="1:3" s="376" customFormat="1" ht="12" customHeight="1" x14ac:dyDescent="0.2">
      <c r="A55" s="14" t="s">
        <v>257</v>
      </c>
      <c r="B55" s="378" t="s">
        <v>255</v>
      </c>
      <c r="C55" s="266"/>
    </row>
    <row r="56" spans="1:3" s="376" customFormat="1" ht="12" customHeight="1" thickBot="1" x14ac:dyDescent="0.25">
      <c r="A56" s="16" t="s">
        <v>258</v>
      </c>
      <c r="B56" s="261" t="s">
        <v>256</v>
      </c>
      <c r="C56" s="268"/>
    </row>
    <row r="57" spans="1:3" s="376" customFormat="1" ht="12" customHeight="1" thickBot="1" x14ac:dyDescent="0.25">
      <c r="A57" s="20" t="s">
        <v>19</v>
      </c>
      <c r="B57" s="259" t="s">
        <v>259</v>
      </c>
      <c r="C57" s="264">
        <f>SUM(C58:C60)</f>
        <v>0</v>
      </c>
    </row>
    <row r="58" spans="1:3" s="376" customFormat="1" ht="12" customHeight="1" x14ac:dyDescent="0.2">
      <c r="A58" s="15" t="s">
        <v>161</v>
      </c>
      <c r="B58" s="377" t="s">
        <v>261</v>
      </c>
      <c r="C58" s="269"/>
    </row>
    <row r="59" spans="1:3" s="376" customFormat="1" ht="12" customHeight="1" x14ac:dyDescent="0.2">
      <c r="A59" s="14" t="s">
        <v>162</v>
      </c>
      <c r="B59" s="378" t="s">
        <v>388</v>
      </c>
      <c r="C59" s="269"/>
    </row>
    <row r="60" spans="1:3" s="376" customFormat="1" ht="12" customHeight="1" x14ac:dyDescent="0.2">
      <c r="A60" s="14" t="s">
        <v>189</v>
      </c>
      <c r="B60" s="378" t="s">
        <v>262</v>
      </c>
      <c r="C60" s="269"/>
    </row>
    <row r="61" spans="1:3" s="376" customFormat="1" ht="12" customHeight="1" thickBot="1" x14ac:dyDescent="0.25">
      <c r="A61" s="16" t="s">
        <v>260</v>
      </c>
      <c r="B61" s="261" t="s">
        <v>263</v>
      </c>
      <c r="C61" s="269"/>
    </row>
    <row r="62" spans="1:3" s="376" customFormat="1" ht="12" customHeight="1" thickBot="1" x14ac:dyDescent="0.25">
      <c r="A62" s="453" t="s">
        <v>436</v>
      </c>
      <c r="B62" s="21" t="s">
        <v>264</v>
      </c>
      <c r="C62" s="270">
        <f>+C5+C12+C19+C26+C34+C46+C52+C57</f>
        <v>0</v>
      </c>
    </row>
    <row r="63" spans="1:3" s="376" customFormat="1" ht="12" customHeight="1" thickBot="1" x14ac:dyDescent="0.25">
      <c r="A63" s="425" t="s">
        <v>265</v>
      </c>
      <c r="B63" s="259" t="s">
        <v>266</v>
      </c>
      <c r="C63" s="264">
        <f>SUM(C64:C66)</f>
        <v>0</v>
      </c>
    </row>
    <row r="64" spans="1:3" s="376" customFormat="1" ht="12" customHeight="1" x14ac:dyDescent="0.2">
      <c r="A64" s="15" t="s">
        <v>297</v>
      </c>
      <c r="B64" s="377" t="s">
        <v>267</v>
      </c>
      <c r="C64" s="269"/>
    </row>
    <row r="65" spans="1:3" s="376" customFormat="1" ht="12" customHeight="1" x14ac:dyDescent="0.2">
      <c r="A65" s="14" t="s">
        <v>306</v>
      </c>
      <c r="B65" s="378" t="s">
        <v>268</v>
      </c>
      <c r="C65" s="269"/>
    </row>
    <row r="66" spans="1:3" s="376" customFormat="1" ht="12" customHeight="1" thickBot="1" x14ac:dyDescent="0.25">
      <c r="A66" s="16" t="s">
        <v>307</v>
      </c>
      <c r="B66" s="447" t="s">
        <v>421</v>
      </c>
      <c r="C66" s="269"/>
    </row>
    <row r="67" spans="1:3" s="376" customFormat="1" ht="12" customHeight="1" thickBot="1" x14ac:dyDescent="0.25">
      <c r="A67" s="425" t="s">
        <v>270</v>
      </c>
      <c r="B67" s="259" t="s">
        <v>271</v>
      </c>
      <c r="C67" s="264">
        <f>SUM(C68:C71)</f>
        <v>0</v>
      </c>
    </row>
    <row r="68" spans="1:3" s="376" customFormat="1" ht="12" customHeight="1" x14ac:dyDescent="0.2">
      <c r="A68" s="15" t="s">
        <v>138</v>
      </c>
      <c r="B68" s="377" t="s">
        <v>272</v>
      </c>
      <c r="C68" s="269"/>
    </row>
    <row r="69" spans="1:3" s="376" customFormat="1" ht="12" customHeight="1" x14ac:dyDescent="0.2">
      <c r="A69" s="14" t="s">
        <v>139</v>
      </c>
      <c r="B69" s="378" t="s">
        <v>273</v>
      </c>
      <c r="C69" s="269"/>
    </row>
    <row r="70" spans="1:3" s="376" customFormat="1" ht="12" customHeight="1" x14ac:dyDescent="0.2">
      <c r="A70" s="14" t="s">
        <v>298</v>
      </c>
      <c r="B70" s="378" t="s">
        <v>274</v>
      </c>
      <c r="C70" s="269"/>
    </row>
    <row r="71" spans="1:3" s="376" customFormat="1" ht="12" customHeight="1" thickBot="1" x14ac:dyDescent="0.25">
      <c r="A71" s="16" t="s">
        <v>299</v>
      </c>
      <c r="B71" s="261" t="s">
        <v>275</v>
      </c>
      <c r="C71" s="269"/>
    </row>
    <row r="72" spans="1:3" s="376" customFormat="1" ht="12" customHeight="1" thickBot="1" x14ac:dyDescent="0.25">
      <c r="A72" s="425" t="s">
        <v>276</v>
      </c>
      <c r="B72" s="259" t="s">
        <v>277</v>
      </c>
      <c r="C72" s="264">
        <f>SUM(C73:C74)</f>
        <v>0</v>
      </c>
    </row>
    <row r="73" spans="1:3" s="376" customFormat="1" ht="12" customHeight="1" x14ac:dyDescent="0.2">
      <c r="A73" s="15" t="s">
        <v>300</v>
      </c>
      <c r="B73" s="377" t="s">
        <v>278</v>
      </c>
      <c r="C73" s="269"/>
    </row>
    <row r="74" spans="1:3" s="376" customFormat="1" ht="12" customHeight="1" thickBot="1" x14ac:dyDescent="0.25">
      <c r="A74" s="16" t="s">
        <v>301</v>
      </c>
      <c r="B74" s="261" t="s">
        <v>279</v>
      </c>
      <c r="C74" s="269"/>
    </row>
    <row r="75" spans="1:3" s="376" customFormat="1" ht="12" customHeight="1" thickBot="1" x14ac:dyDescent="0.25">
      <c r="A75" s="425" t="s">
        <v>280</v>
      </c>
      <c r="B75" s="259" t="s">
        <v>281</v>
      </c>
      <c r="C75" s="264">
        <f>SUM(C76:C78)</f>
        <v>0</v>
      </c>
    </row>
    <row r="76" spans="1:3" s="376" customFormat="1" ht="12" customHeight="1" x14ac:dyDescent="0.2">
      <c r="A76" s="15" t="s">
        <v>302</v>
      </c>
      <c r="B76" s="377" t="s">
        <v>282</v>
      </c>
      <c r="C76" s="269"/>
    </row>
    <row r="77" spans="1:3" s="376" customFormat="1" ht="12" customHeight="1" x14ac:dyDescent="0.2">
      <c r="A77" s="14" t="s">
        <v>303</v>
      </c>
      <c r="B77" s="378" t="s">
        <v>283</v>
      </c>
      <c r="C77" s="269"/>
    </row>
    <row r="78" spans="1:3" s="376" customFormat="1" ht="12" customHeight="1" thickBot="1" x14ac:dyDescent="0.25">
      <c r="A78" s="16" t="s">
        <v>304</v>
      </c>
      <c r="B78" s="261" t="s">
        <v>284</v>
      </c>
      <c r="C78" s="269"/>
    </row>
    <row r="79" spans="1:3" s="376" customFormat="1" ht="12" customHeight="1" thickBot="1" x14ac:dyDescent="0.25">
      <c r="A79" s="425" t="s">
        <v>285</v>
      </c>
      <c r="B79" s="259" t="s">
        <v>305</v>
      </c>
      <c r="C79" s="264">
        <f>SUM(C80:C83)</f>
        <v>0</v>
      </c>
    </row>
    <row r="80" spans="1:3" s="376" customFormat="1" ht="12" customHeight="1" x14ac:dyDescent="0.2">
      <c r="A80" s="381" t="s">
        <v>286</v>
      </c>
      <c r="B80" s="377" t="s">
        <v>287</v>
      </c>
      <c r="C80" s="269"/>
    </row>
    <row r="81" spans="1:3" s="376" customFormat="1" ht="12" customHeight="1" x14ac:dyDescent="0.2">
      <c r="A81" s="382" t="s">
        <v>288</v>
      </c>
      <c r="B81" s="378" t="s">
        <v>289</v>
      </c>
      <c r="C81" s="269"/>
    </row>
    <row r="82" spans="1:3" s="376" customFormat="1" ht="12" customHeight="1" x14ac:dyDescent="0.2">
      <c r="A82" s="382" t="s">
        <v>290</v>
      </c>
      <c r="B82" s="378" t="s">
        <v>291</v>
      </c>
      <c r="C82" s="269"/>
    </row>
    <row r="83" spans="1:3" s="376" customFormat="1" ht="12" customHeight="1" thickBot="1" x14ac:dyDescent="0.25">
      <c r="A83" s="383" t="s">
        <v>292</v>
      </c>
      <c r="B83" s="261" t="s">
        <v>293</v>
      </c>
      <c r="C83" s="269"/>
    </row>
    <row r="84" spans="1:3" s="376" customFormat="1" ht="12" customHeight="1" thickBot="1" x14ac:dyDescent="0.25">
      <c r="A84" s="425" t="s">
        <v>294</v>
      </c>
      <c r="B84" s="259" t="s">
        <v>435</v>
      </c>
      <c r="C84" s="423"/>
    </row>
    <row r="85" spans="1:3" s="376" customFormat="1" ht="13.5" customHeight="1" thickBot="1" x14ac:dyDescent="0.25">
      <c r="A85" s="425" t="s">
        <v>296</v>
      </c>
      <c r="B85" s="259" t="s">
        <v>295</v>
      </c>
      <c r="C85" s="423"/>
    </row>
    <row r="86" spans="1:3" s="376" customFormat="1" ht="15.75" customHeight="1" thickBot="1" x14ac:dyDescent="0.25">
      <c r="A86" s="425" t="s">
        <v>308</v>
      </c>
      <c r="B86" s="384" t="s">
        <v>438</v>
      </c>
      <c r="C86" s="270">
        <f>+C63+C67+C72+C75+C79+C85+C84</f>
        <v>0</v>
      </c>
    </row>
    <row r="87" spans="1:3" s="376" customFormat="1" ht="16.5" customHeight="1" thickBot="1" x14ac:dyDescent="0.25">
      <c r="A87" s="426" t="s">
        <v>437</v>
      </c>
      <c r="B87" s="385" t="s">
        <v>439</v>
      </c>
      <c r="C87" s="270">
        <f>+C62+C86</f>
        <v>0</v>
      </c>
    </row>
    <row r="88" spans="1:3" s="376" customFormat="1" ht="83.25" customHeight="1" x14ac:dyDescent="0.2">
      <c r="A88" s="5"/>
      <c r="B88" s="6"/>
      <c r="C88" s="271"/>
    </row>
    <row r="89" spans="1:3" ht="16.5" customHeight="1" x14ac:dyDescent="0.25">
      <c r="A89" s="602" t="s">
        <v>41</v>
      </c>
      <c r="B89" s="602"/>
      <c r="C89" s="602"/>
    </row>
    <row r="90" spans="1:3" s="386" customFormat="1" ht="16.5" customHeight="1" thickBot="1" x14ac:dyDescent="0.3">
      <c r="A90" s="604" t="s">
        <v>142</v>
      </c>
      <c r="B90" s="604"/>
      <c r="C90" s="145" t="s">
        <v>188</v>
      </c>
    </row>
    <row r="91" spans="1:3" ht="38.1" customHeight="1" thickBot="1" x14ac:dyDescent="0.3">
      <c r="A91" s="23" t="s">
        <v>64</v>
      </c>
      <c r="B91" s="24" t="s">
        <v>42</v>
      </c>
      <c r="C91" s="42" t="str">
        <f>+C3</f>
        <v>2016. évi előirányzat</v>
      </c>
    </row>
    <row r="92" spans="1:3" s="375" customFormat="1" ht="12" customHeight="1" thickBot="1" x14ac:dyDescent="0.25">
      <c r="A92" s="37"/>
      <c r="B92" s="38" t="s">
        <v>453</v>
      </c>
      <c r="C92" s="39" t="s">
        <v>454</v>
      </c>
    </row>
    <row r="93" spans="1:3" ht="12" customHeight="1" thickBot="1" x14ac:dyDescent="0.3">
      <c r="A93" s="22" t="s">
        <v>12</v>
      </c>
      <c r="B93" s="31" t="s">
        <v>397</v>
      </c>
      <c r="C93" s="263">
        <f>C94+C95+C96+C97+C98+C111</f>
        <v>0</v>
      </c>
    </row>
    <row r="94" spans="1:3" ht="12" customHeight="1" x14ac:dyDescent="0.25">
      <c r="A94" s="17" t="s">
        <v>90</v>
      </c>
      <c r="B94" s="10" t="s">
        <v>43</v>
      </c>
      <c r="C94" s="265"/>
    </row>
    <row r="95" spans="1:3" ht="12" customHeight="1" x14ac:dyDescent="0.25">
      <c r="A95" s="14" t="s">
        <v>91</v>
      </c>
      <c r="B95" s="8" t="s">
        <v>163</v>
      </c>
      <c r="C95" s="266"/>
    </row>
    <row r="96" spans="1:3" ht="12" customHeight="1" x14ac:dyDescent="0.25">
      <c r="A96" s="14" t="s">
        <v>92</v>
      </c>
      <c r="B96" s="8" t="s">
        <v>128</v>
      </c>
      <c r="C96" s="268"/>
    </row>
    <row r="97" spans="1:3" ht="12" customHeight="1" x14ac:dyDescent="0.25">
      <c r="A97" s="14" t="s">
        <v>93</v>
      </c>
      <c r="B97" s="11" t="s">
        <v>164</v>
      </c>
      <c r="C97" s="268"/>
    </row>
    <row r="98" spans="1:3" ht="12" customHeight="1" x14ac:dyDescent="0.25">
      <c r="A98" s="14" t="s">
        <v>104</v>
      </c>
      <c r="B98" s="19" t="s">
        <v>165</v>
      </c>
      <c r="C98" s="268"/>
    </row>
    <row r="99" spans="1:3" ht="12" customHeight="1" x14ac:dyDescent="0.25">
      <c r="A99" s="14" t="s">
        <v>94</v>
      </c>
      <c r="B99" s="8" t="s">
        <v>402</v>
      </c>
      <c r="C99" s="268"/>
    </row>
    <row r="100" spans="1:3" ht="12" customHeight="1" x14ac:dyDescent="0.25">
      <c r="A100" s="14" t="s">
        <v>95</v>
      </c>
      <c r="B100" s="150" t="s">
        <v>401</v>
      </c>
      <c r="C100" s="268"/>
    </row>
    <row r="101" spans="1:3" ht="12" customHeight="1" x14ac:dyDescent="0.25">
      <c r="A101" s="14" t="s">
        <v>105</v>
      </c>
      <c r="B101" s="150" t="s">
        <v>400</v>
      </c>
      <c r="C101" s="268"/>
    </row>
    <row r="102" spans="1:3" ht="12" customHeight="1" x14ac:dyDescent="0.25">
      <c r="A102" s="14" t="s">
        <v>106</v>
      </c>
      <c r="B102" s="148" t="s">
        <v>311</v>
      </c>
      <c r="C102" s="268"/>
    </row>
    <row r="103" spans="1:3" ht="12" customHeight="1" x14ac:dyDescent="0.25">
      <c r="A103" s="14" t="s">
        <v>107</v>
      </c>
      <c r="B103" s="149" t="s">
        <v>312</v>
      </c>
      <c r="C103" s="268"/>
    </row>
    <row r="104" spans="1:3" ht="12" customHeight="1" x14ac:dyDescent="0.25">
      <c r="A104" s="14" t="s">
        <v>108</v>
      </c>
      <c r="B104" s="149" t="s">
        <v>313</v>
      </c>
      <c r="C104" s="268"/>
    </row>
    <row r="105" spans="1:3" ht="12" customHeight="1" x14ac:dyDescent="0.25">
      <c r="A105" s="14" t="s">
        <v>110</v>
      </c>
      <c r="B105" s="148" t="s">
        <v>314</v>
      </c>
      <c r="C105" s="268"/>
    </row>
    <row r="106" spans="1:3" ht="12" customHeight="1" x14ac:dyDescent="0.25">
      <c r="A106" s="14" t="s">
        <v>166</v>
      </c>
      <c r="B106" s="148" t="s">
        <v>315</v>
      </c>
      <c r="C106" s="268"/>
    </row>
    <row r="107" spans="1:3" ht="12" customHeight="1" x14ac:dyDescent="0.25">
      <c r="A107" s="14" t="s">
        <v>309</v>
      </c>
      <c r="B107" s="149" t="s">
        <v>316</v>
      </c>
      <c r="C107" s="268"/>
    </row>
    <row r="108" spans="1:3" ht="12" customHeight="1" x14ac:dyDescent="0.25">
      <c r="A108" s="13" t="s">
        <v>310</v>
      </c>
      <c r="B108" s="150" t="s">
        <v>317</v>
      </c>
      <c r="C108" s="268"/>
    </row>
    <row r="109" spans="1:3" ht="12" customHeight="1" x14ac:dyDescent="0.25">
      <c r="A109" s="14" t="s">
        <v>398</v>
      </c>
      <c r="B109" s="150" t="s">
        <v>318</v>
      </c>
      <c r="C109" s="268"/>
    </row>
    <row r="110" spans="1:3" ht="12" customHeight="1" x14ac:dyDescent="0.25">
      <c r="A110" s="16" t="s">
        <v>399</v>
      </c>
      <c r="B110" s="150" t="s">
        <v>319</v>
      </c>
      <c r="C110" s="268"/>
    </row>
    <row r="111" spans="1:3" ht="12" customHeight="1" x14ac:dyDescent="0.25">
      <c r="A111" s="14" t="s">
        <v>403</v>
      </c>
      <c r="B111" s="11" t="s">
        <v>44</v>
      </c>
      <c r="C111" s="266"/>
    </row>
    <row r="112" spans="1:3" ht="12" customHeight="1" x14ac:dyDescent="0.25">
      <c r="A112" s="14" t="s">
        <v>404</v>
      </c>
      <c r="B112" s="8" t="s">
        <v>406</v>
      </c>
      <c r="C112" s="266"/>
    </row>
    <row r="113" spans="1:3" ht="12" customHeight="1" thickBot="1" x14ac:dyDescent="0.3">
      <c r="A113" s="18" t="s">
        <v>405</v>
      </c>
      <c r="B113" s="451" t="s">
        <v>407</v>
      </c>
      <c r="C113" s="272"/>
    </row>
    <row r="114" spans="1:3" ht="12" customHeight="1" thickBot="1" x14ac:dyDescent="0.3">
      <c r="A114" s="448" t="s">
        <v>13</v>
      </c>
      <c r="B114" s="449" t="s">
        <v>320</v>
      </c>
      <c r="C114" s="450">
        <f>+C115+C117+C119</f>
        <v>0</v>
      </c>
    </row>
    <row r="115" spans="1:3" ht="12" customHeight="1" x14ac:dyDescent="0.25">
      <c r="A115" s="15" t="s">
        <v>96</v>
      </c>
      <c r="B115" s="8" t="s">
        <v>187</v>
      </c>
      <c r="C115" s="267"/>
    </row>
    <row r="116" spans="1:3" ht="12" customHeight="1" x14ac:dyDescent="0.25">
      <c r="A116" s="15" t="s">
        <v>97</v>
      </c>
      <c r="B116" s="12" t="s">
        <v>324</v>
      </c>
      <c r="C116" s="267"/>
    </row>
    <row r="117" spans="1:3" ht="12" customHeight="1" x14ac:dyDescent="0.25">
      <c r="A117" s="15" t="s">
        <v>98</v>
      </c>
      <c r="B117" s="12" t="s">
        <v>167</v>
      </c>
      <c r="C117" s="266"/>
    </row>
    <row r="118" spans="1:3" ht="12" customHeight="1" x14ac:dyDescent="0.25">
      <c r="A118" s="15" t="s">
        <v>99</v>
      </c>
      <c r="B118" s="12" t="s">
        <v>325</v>
      </c>
      <c r="C118" s="232"/>
    </row>
    <row r="119" spans="1:3" ht="12" customHeight="1" x14ac:dyDescent="0.25">
      <c r="A119" s="15" t="s">
        <v>100</v>
      </c>
      <c r="B119" s="261" t="s">
        <v>190</v>
      </c>
      <c r="C119" s="232"/>
    </row>
    <row r="120" spans="1:3" ht="12" customHeight="1" x14ac:dyDescent="0.25">
      <c r="A120" s="15" t="s">
        <v>109</v>
      </c>
      <c r="B120" s="260" t="s">
        <v>389</v>
      </c>
      <c r="C120" s="232"/>
    </row>
    <row r="121" spans="1:3" ht="12" customHeight="1" x14ac:dyDescent="0.25">
      <c r="A121" s="15" t="s">
        <v>111</v>
      </c>
      <c r="B121" s="373" t="s">
        <v>330</v>
      </c>
      <c r="C121" s="232"/>
    </row>
    <row r="122" spans="1:3" x14ac:dyDescent="0.25">
      <c r="A122" s="15" t="s">
        <v>168</v>
      </c>
      <c r="B122" s="149" t="s">
        <v>313</v>
      </c>
      <c r="C122" s="232"/>
    </row>
    <row r="123" spans="1:3" ht="12" customHeight="1" x14ac:dyDescent="0.25">
      <c r="A123" s="15" t="s">
        <v>169</v>
      </c>
      <c r="B123" s="149" t="s">
        <v>329</v>
      </c>
      <c r="C123" s="232"/>
    </row>
    <row r="124" spans="1:3" ht="12" customHeight="1" x14ac:dyDescent="0.25">
      <c r="A124" s="15" t="s">
        <v>170</v>
      </c>
      <c r="B124" s="149" t="s">
        <v>328</v>
      </c>
      <c r="C124" s="232"/>
    </row>
    <row r="125" spans="1:3" ht="12" customHeight="1" x14ac:dyDescent="0.25">
      <c r="A125" s="15" t="s">
        <v>321</v>
      </c>
      <c r="B125" s="149" t="s">
        <v>316</v>
      </c>
      <c r="C125" s="232"/>
    </row>
    <row r="126" spans="1:3" ht="12" customHeight="1" x14ac:dyDescent="0.25">
      <c r="A126" s="15" t="s">
        <v>322</v>
      </c>
      <c r="B126" s="149" t="s">
        <v>327</v>
      </c>
      <c r="C126" s="232"/>
    </row>
    <row r="127" spans="1:3" ht="16.5" thickBot="1" x14ac:dyDescent="0.3">
      <c r="A127" s="13" t="s">
        <v>323</v>
      </c>
      <c r="B127" s="149" t="s">
        <v>326</v>
      </c>
      <c r="C127" s="234"/>
    </row>
    <row r="128" spans="1:3" ht="12" customHeight="1" thickBot="1" x14ac:dyDescent="0.3">
      <c r="A128" s="20" t="s">
        <v>14</v>
      </c>
      <c r="B128" s="133" t="s">
        <v>408</v>
      </c>
      <c r="C128" s="264">
        <f>+C93+C114</f>
        <v>0</v>
      </c>
    </row>
    <row r="129" spans="1:3" ht="12" customHeight="1" thickBot="1" x14ac:dyDescent="0.3">
      <c r="A129" s="20" t="s">
        <v>15</v>
      </c>
      <c r="B129" s="133" t="s">
        <v>409</v>
      </c>
      <c r="C129" s="264">
        <f>+C130+C131+C132</f>
        <v>0</v>
      </c>
    </row>
    <row r="130" spans="1:3" ht="12" customHeight="1" x14ac:dyDescent="0.25">
      <c r="A130" s="15" t="s">
        <v>225</v>
      </c>
      <c r="B130" s="12" t="s">
        <v>416</v>
      </c>
      <c r="C130" s="232"/>
    </row>
    <row r="131" spans="1:3" ht="12" customHeight="1" x14ac:dyDescent="0.25">
      <c r="A131" s="15" t="s">
        <v>226</v>
      </c>
      <c r="B131" s="12" t="s">
        <v>417</v>
      </c>
      <c r="C131" s="232"/>
    </row>
    <row r="132" spans="1:3" ht="12" customHeight="1" thickBot="1" x14ac:dyDescent="0.3">
      <c r="A132" s="13" t="s">
        <v>227</v>
      </c>
      <c r="B132" s="12" t="s">
        <v>418</v>
      </c>
      <c r="C132" s="232"/>
    </row>
    <row r="133" spans="1:3" ht="12" customHeight="1" thickBot="1" x14ac:dyDescent="0.3">
      <c r="A133" s="20" t="s">
        <v>16</v>
      </c>
      <c r="B133" s="133" t="s">
        <v>410</v>
      </c>
      <c r="C133" s="264">
        <f>SUM(C134:C139)</f>
        <v>0</v>
      </c>
    </row>
    <row r="134" spans="1:3" ht="12" customHeight="1" x14ac:dyDescent="0.25">
      <c r="A134" s="15" t="s">
        <v>83</v>
      </c>
      <c r="B134" s="9" t="s">
        <v>419</v>
      </c>
      <c r="C134" s="232"/>
    </row>
    <row r="135" spans="1:3" ht="12" customHeight="1" x14ac:dyDescent="0.25">
      <c r="A135" s="15" t="s">
        <v>84</v>
      </c>
      <c r="B135" s="9" t="s">
        <v>411</v>
      </c>
      <c r="C135" s="232"/>
    </row>
    <row r="136" spans="1:3" ht="12" customHeight="1" x14ac:dyDescent="0.25">
      <c r="A136" s="15" t="s">
        <v>85</v>
      </c>
      <c r="B136" s="9" t="s">
        <v>412</v>
      </c>
      <c r="C136" s="232"/>
    </row>
    <row r="137" spans="1:3" ht="12" customHeight="1" x14ac:dyDescent="0.25">
      <c r="A137" s="15" t="s">
        <v>155</v>
      </c>
      <c r="B137" s="9" t="s">
        <v>413</v>
      </c>
      <c r="C137" s="232"/>
    </row>
    <row r="138" spans="1:3" ht="12" customHeight="1" x14ac:dyDescent="0.25">
      <c r="A138" s="15" t="s">
        <v>156</v>
      </c>
      <c r="B138" s="9" t="s">
        <v>414</v>
      </c>
      <c r="C138" s="232"/>
    </row>
    <row r="139" spans="1:3" ht="12" customHeight="1" thickBot="1" x14ac:dyDescent="0.3">
      <c r="A139" s="13" t="s">
        <v>157</v>
      </c>
      <c r="B139" s="9" t="s">
        <v>415</v>
      </c>
      <c r="C139" s="232"/>
    </row>
    <row r="140" spans="1:3" ht="12" customHeight="1" thickBot="1" x14ac:dyDescent="0.3">
      <c r="A140" s="20" t="s">
        <v>17</v>
      </c>
      <c r="B140" s="133" t="s">
        <v>423</v>
      </c>
      <c r="C140" s="270">
        <f>+C141+C142+C143+C144</f>
        <v>0</v>
      </c>
    </row>
    <row r="141" spans="1:3" ht="12" customHeight="1" x14ac:dyDescent="0.25">
      <c r="A141" s="15" t="s">
        <v>86</v>
      </c>
      <c r="B141" s="9" t="s">
        <v>331</v>
      </c>
      <c r="C141" s="232"/>
    </row>
    <row r="142" spans="1:3" ht="12" customHeight="1" x14ac:dyDescent="0.25">
      <c r="A142" s="15" t="s">
        <v>87</v>
      </c>
      <c r="B142" s="9" t="s">
        <v>332</v>
      </c>
      <c r="C142" s="232"/>
    </row>
    <row r="143" spans="1:3" ht="12" customHeight="1" x14ac:dyDescent="0.25">
      <c r="A143" s="15" t="s">
        <v>245</v>
      </c>
      <c r="B143" s="9" t="s">
        <v>424</v>
      </c>
      <c r="C143" s="232"/>
    </row>
    <row r="144" spans="1:3" ht="12" customHeight="1" thickBot="1" x14ac:dyDescent="0.3">
      <c r="A144" s="13" t="s">
        <v>246</v>
      </c>
      <c r="B144" s="7" t="s">
        <v>351</v>
      </c>
      <c r="C144" s="232"/>
    </row>
    <row r="145" spans="1:9" ht="12" customHeight="1" thickBot="1" x14ac:dyDescent="0.3">
      <c r="A145" s="20" t="s">
        <v>18</v>
      </c>
      <c r="B145" s="133" t="s">
        <v>425</v>
      </c>
      <c r="C145" s="273">
        <f>SUM(C146:C150)</f>
        <v>0</v>
      </c>
    </row>
    <row r="146" spans="1:9" ht="12" customHeight="1" x14ac:dyDescent="0.25">
      <c r="A146" s="15" t="s">
        <v>88</v>
      </c>
      <c r="B146" s="9" t="s">
        <v>420</v>
      </c>
      <c r="C146" s="232"/>
    </row>
    <row r="147" spans="1:9" ht="12" customHeight="1" x14ac:dyDescent="0.25">
      <c r="A147" s="15" t="s">
        <v>89</v>
      </c>
      <c r="B147" s="9" t="s">
        <v>427</v>
      </c>
      <c r="C147" s="232"/>
    </row>
    <row r="148" spans="1:9" ht="12" customHeight="1" x14ac:dyDescent="0.25">
      <c r="A148" s="15" t="s">
        <v>257</v>
      </c>
      <c r="B148" s="9" t="s">
        <v>422</v>
      </c>
      <c r="C148" s="232"/>
    </row>
    <row r="149" spans="1:9" ht="12" customHeight="1" x14ac:dyDescent="0.25">
      <c r="A149" s="15" t="s">
        <v>258</v>
      </c>
      <c r="B149" s="9" t="s">
        <v>428</v>
      </c>
      <c r="C149" s="232"/>
    </row>
    <row r="150" spans="1:9" ht="12" customHeight="1" thickBot="1" x14ac:dyDescent="0.3">
      <c r="A150" s="15" t="s">
        <v>426</v>
      </c>
      <c r="B150" s="9" t="s">
        <v>429</v>
      </c>
      <c r="C150" s="232"/>
    </row>
    <row r="151" spans="1:9" ht="12" customHeight="1" thickBot="1" x14ac:dyDescent="0.3">
      <c r="A151" s="20" t="s">
        <v>19</v>
      </c>
      <c r="B151" s="133" t="s">
        <v>430</v>
      </c>
      <c r="C151" s="452"/>
    </row>
    <row r="152" spans="1:9" ht="12" customHeight="1" thickBot="1" x14ac:dyDescent="0.3">
      <c r="A152" s="20" t="s">
        <v>20</v>
      </c>
      <c r="B152" s="133" t="s">
        <v>431</v>
      </c>
      <c r="C152" s="452"/>
    </row>
    <row r="153" spans="1:9" ht="15" customHeight="1" thickBot="1" x14ac:dyDescent="0.3">
      <c r="A153" s="20" t="s">
        <v>21</v>
      </c>
      <c r="B153" s="133" t="s">
        <v>433</v>
      </c>
      <c r="C153" s="387">
        <f>+C129+C133+C140+C145+C151+C152</f>
        <v>0</v>
      </c>
      <c r="F153" s="388"/>
      <c r="G153" s="389"/>
      <c r="H153" s="389"/>
      <c r="I153" s="389"/>
    </row>
    <row r="154" spans="1:9" s="376" customFormat="1" ht="12.95" customHeight="1" thickBot="1" x14ac:dyDescent="0.25">
      <c r="A154" s="262" t="s">
        <v>22</v>
      </c>
      <c r="B154" s="344" t="s">
        <v>432</v>
      </c>
      <c r="C154" s="387">
        <f>+C128+C153</f>
        <v>0</v>
      </c>
    </row>
    <row r="155" spans="1:9" ht="7.5" customHeight="1" x14ac:dyDescent="0.25"/>
    <row r="156" spans="1:9" x14ac:dyDescent="0.25">
      <c r="A156" s="612" t="s">
        <v>333</v>
      </c>
      <c r="B156" s="612"/>
      <c r="C156" s="612"/>
    </row>
    <row r="157" spans="1:9" ht="15" customHeight="1" thickBot="1" x14ac:dyDescent="0.3">
      <c r="A157" s="603" t="s">
        <v>143</v>
      </c>
      <c r="B157" s="603"/>
      <c r="C157" s="274" t="s">
        <v>188</v>
      </c>
    </row>
    <row r="158" spans="1:9" ht="13.5" customHeight="1" thickBot="1" x14ac:dyDescent="0.3">
      <c r="A158" s="20">
        <v>1</v>
      </c>
      <c r="B158" s="30" t="s">
        <v>434</v>
      </c>
      <c r="C158" s="264">
        <f>+C62-C128</f>
        <v>0</v>
      </c>
      <c r="D158" s="390"/>
    </row>
    <row r="159" spans="1:9" ht="27.75" customHeight="1" thickBot="1" x14ac:dyDescent="0.3">
      <c r="A159" s="20" t="s">
        <v>13</v>
      </c>
      <c r="B159" s="30" t="s">
        <v>440</v>
      </c>
      <c r="C159" s="264">
        <f>+C86-C153</f>
        <v>0</v>
      </c>
    </row>
  </sheetData>
  <sheetProtection sheet="1" objects="1" scenarios="1"/>
  <mergeCells count="6">
    <mergeCell ref="A1:C1"/>
    <mergeCell ref="A2:B2"/>
    <mergeCell ref="A89:C89"/>
    <mergeCell ref="A90:B90"/>
    <mergeCell ref="A156:C156"/>
    <mergeCell ref="A157:B157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1" fitToHeight="2" orientation="portrait" r:id="rId1"/>
  <headerFooter alignWithMargins="0">
    <oddHeader>&amp;C&amp;"Times New Roman CE,Félkövér"&amp;12
Sajószöged Község Önkormányzata
2016. ÉVI KÖLTSÉGVETÉS
ÁLLAMIGAZGATÁSI FELADATAINAK MÉRLEGE
&amp;R&amp;"Times New Roman CE,Félkövér dőlt"&amp;11 1.4. melléklet a 2/2016. (II.26.) önkormányzati rendelethez</oddHeader>
  </headerFooter>
  <rowBreaks count="1" manualBreakCount="1">
    <brk id="88" max="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FE69-3225-4C8F-ACB5-2DFD810C5260}">
  <sheetPr>
    <tabColor rgb="FF92D050"/>
  </sheetPr>
  <dimension ref="A1:J34"/>
  <sheetViews>
    <sheetView view="pageLayout" topLeftCell="A19" zoomScaleNormal="115" zoomScaleSheetLayoutView="100" workbookViewId="0">
      <selection activeCell="I2" sqref="I2"/>
    </sheetView>
  </sheetViews>
  <sheetFormatPr defaultRowHeight="12.75" x14ac:dyDescent="0.2"/>
  <cols>
    <col min="1" max="1" width="6.83203125" style="56" customWidth="1"/>
    <col min="2" max="2" width="48" style="174" customWidth="1"/>
    <col min="3" max="5" width="15.5" style="56" customWidth="1"/>
    <col min="6" max="6" width="55.1640625" style="56" customWidth="1"/>
    <col min="7" max="9" width="15.5" style="56" customWidth="1"/>
    <col min="10" max="10" width="4.83203125" style="56" customWidth="1"/>
    <col min="11" max="16384" width="9.33203125" style="56"/>
  </cols>
  <sheetData>
    <row r="1" spans="1:10" ht="39.75" customHeight="1" x14ac:dyDescent="0.2">
      <c r="B1" s="285" t="s">
        <v>147</v>
      </c>
      <c r="C1" s="286"/>
      <c r="D1" s="286"/>
      <c r="E1" s="286"/>
      <c r="F1" s="286"/>
      <c r="G1" s="286"/>
      <c r="H1" s="286"/>
      <c r="I1" s="286"/>
      <c r="J1" s="613" t="s">
        <v>619</v>
      </c>
    </row>
    <row r="2" spans="1:10" ht="14.25" thickBot="1" x14ac:dyDescent="0.25">
      <c r="G2" s="287"/>
      <c r="H2" s="287"/>
      <c r="I2" s="287"/>
      <c r="J2" s="613"/>
    </row>
    <row r="3" spans="1:10" ht="18" customHeight="1" thickBot="1" x14ac:dyDescent="0.25">
      <c r="A3" s="614" t="s">
        <v>64</v>
      </c>
      <c r="B3" s="288" t="s">
        <v>50</v>
      </c>
      <c r="C3" s="289"/>
      <c r="D3" s="543"/>
      <c r="E3" s="543"/>
      <c r="F3" s="288" t="s">
        <v>51</v>
      </c>
      <c r="G3" s="290"/>
      <c r="H3" s="544"/>
      <c r="I3" s="545"/>
      <c r="J3" s="613"/>
    </row>
    <row r="4" spans="1:10" s="291" customFormat="1" ht="35.25" customHeight="1" thickBot="1" x14ac:dyDescent="0.25">
      <c r="A4" s="615"/>
      <c r="B4" s="175" t="s">
        <v>56</v>
      </c>
      <c r="C4" s="176" t="str">
        <f>+CONCATENATE('1.1.sz.mell.'!C3," eredeti előirányzat")</f>
        <v>2016. évi eredeti előirányzat</v>
      </c>
      <c r="D4" s="546" t="str">
        <f>+CONCATENATE('1.1.sz.mell.'!C3," 1. sz. módosítás (±)")</f>
        <v>2016. évi 1. sz. módosítás (±)</v>
      </c>
      <c r="E4" s="546" t="s">
        <v>601</v>
      </c>
      <c r="F4" s="175" t="s">
        <v>56</v>
      </c>
      <c r="G4" s="176" t="str">
        <f>+C4</f>
        <v>2016. évi eredeti előirányzat</v>
      </c>
      <c r="H4" s="176" t="str">
        <f>+D4</f>
        <v>2016. évi 1. sz. módosítás (±)</v>
      </c>
      <c r="I4" s="547" t="str">
        <f>+E4</f>
        <v>2016. december 31. Módosítás utáni</v>
      </c>
      <c r="J4" s="613"/>
    </row>
    <row r="5" spans="1:10" s="296" customFormat="1" ht="12" customHeight="1" thickBot="1" x14ac:dyDescent="0.25">
      <c r="A5" s="292" t="s">
        <v>453</v>
      </c>
      <c r="B5" s="293" t="s">
        <v>454</v>
      </c>
      <c r="C5" s="294" t="s">
        <v>455</v>
      </c>
      <c r="D5" s="548" t="s">
        <v>457</v>
      </c>
      <c r="E5" s="548" t="s">
        <v>594</v>
      </c>
      <c r="F5" s="293" t="s">
        <v>602</v>
      </c>
      <c r="G5" s="294" t="s">
        <v>459</v>
      </c>
      <c r="H5" s="294" t="s">
        <v>460</v>
      </c>
      <c r="I5" s="295" t="s">
        <v>603</v>
      </c>
      <c r="J5" s="613"/>
    </row>
    <row r="6" spans="1:10" ht="12.95" customHeight="1" x14ac:dyDescent="0.2">
      <c r="A6" s="297" t="s">
        <v>12</v>
      </c>
      <c r="B6" s="298" t="s">
        <v>334</v>
      </c>
      <c r="C6" s="275">
        <v>76532385</v>
      </c>
      <c r="D6" s="275">
        <v>-1013020</v>
      </c>
      <c r="E6" s="549">
        <f>C6+D6</f>
        <v>75519365</v>
      </c>
      <c r="F6" s="298" t="s">
        <v>57</v>
      </c>
      <c r="G6" s="275">
        <v>100875716</v>
      </c>
      <c r="H6" s="275">
        <v>6314645</v>
      </c>
      <c r="I6" s="550">
        <f>G6+H6</f>
        <v>107190361</v>
      </c>
      <c r="J6" s="613"/>
    </row>
    <row r="7" spans="1:10" ht="12.95" customHeight="1" x14ac:dyDescent="0.2">
      <c r="A7" s="299" t="s">
        <v>13</v>
      </c>
      <c r="B7" s="300" t="s">
        <v>335</v>
      </c>
      <c r="C7" s="276">
        <v>16444100</v>
      </c>
      <c r="D7" s="276">
        <v>6278338</v>
      </c>
      <c r="E7" s="549">
        <f t="shared" ref="E7:E16" si="0">C7+D7</f>
        <v>22722438</v>
      </c>
      <c r="F7" s="300" t="s">
        <v>163</v>
      </c>
      <c r="G7" s="276">
        <v>24775344</v>
      </c>
      <c r="H7" s="276">
        <v>2213565</v>
      </c>
      <c r="I7" s="550">
        <f t="shared" ref="I7:I17" si="1">G7+H7</f>
        <v>26988909</v>
      </c>
      <c r="J7" s="613"/>
    </row>
    <row r="8" spans="1:10" ht="12.95" customHeight="1" x14ac:dyDescent="0.2">
      <c r="A8" s="299" t="s">
        <v>14</v>
      </c>
      <c r="B8" s="300" t="s">
        <v>356</v>
      </c>
      <c r="C8" s="276"/>
      <c r="D8" s="276"/>
      <c r="E8" s="549">
        <f t="shared" si="0"/>
        <v>0</v>
      </c>
      <c r="F8" s="300" t="s">
        <v>193</v>
      </c>
      <c r="G8" s="276">
        <v>102860972</v>
      </c>
      <c r="H8" s="276">
        <v>-597210</v>
      </c>
      <c r="I8" s="550">
        <f t="shared" si="1"/>
        <v>102263762</v>
      </c>
      <c r="J8" s="613"/>
    </row>
    <row r="9" spans="1:10" ht="12.95" customHeight="1" x14ac:dyDescent="0.2">
      <c r="A9" s="299" t="s">
        <v>15</v>
      </c>
      <c r="B9" s="300" t="s">
        <v>154</v>
      </c>
      <c r="C9" s="276">
        <v>124730000</v>
      </c>
      <c r="D9" s="276">
        <v>15437300</v>
      </c>
      <c r="E9" s="549">
        <f t="shared" si="0"/>
        <v>140167300</v>
      </c>
      <c r="F9" s="300" t="s">
        <v>164</v>
      </c>
      <c r="G9" s="276">
        <v>26148500</v>
      </c>
      <c r="H9" s="276">
        <v>-15945497</v>
      </c>
      <c r="I9" s="550">
        <f t="shared" si="1"/>
        <v>10203003</v>
      </c>
      <c r="J9" s="613"/>
    </row>
    <row r="10" spans="1:10" ht="12.95" customHeight="1" x14ac:dyDescent="0.2">
      <c r="A10" s="299" t="s">
        <v>16</v>
      </c>
      <c r="B10" s="301" t="s">
        <v>382</v>
      </c>
      <c r="C10" s="276">
        <v>23216800</v>
      </c>
      <c r="D10" s="276">
        <v>9473777</v>
      </c>
      <c r="E10" s="549">
        <f t="shared" si="0"/>
        <v>32690577</v>
      </c>
      <c r="F10" s="300" t="s">
        <v>165</v>
      </c>
      <c r="G10" s="276">
        <v>34962000</v>
      </c>
      <c r="H10" s="276">
        <v>30477</v>
      </c>
      <c r="I10" s="550">
        <f t="shared" si="1"/>
        <v>34992477</v>
      </c>
      <c r="J10" s="613"/>
    </row>
    <row r="11" spans="1:10" ht="12.95" customHeight="1" x14ac:dyDescent="0.2">
      <c r="A11" s="299" t="s">
        <v>17</v>
      </c>
      <c r="B11" s="300" t="s">
        <v>336</v>
      </c>
      <c r="C11" s="277"/>
      <c r="D11" s="277">
        <v>520000</v>
      </c>
      <c r="E11" s="549">
        <f t="shared" si="0"/>
        <v>520000</v>
      </c>
      <c r="F11" s="300" t="s">
        <v>44</v>
      </c>
      <c r="G11" s="276">
        <v>5000000</v>
      </c>
      <c r="H11" s="276">
        <v>-5000000</v>
      </c>
      <c r="I11" s="550">
        <f t="shared" si="1"/>
        <v>0</v>
      </c>
      <c r="J11" s="613"/>
    </row>
    <row r="12" spans="1:10" ht="12.95" customHeight="1" x14ac:dyDescent="0.2">
      <c r="A12" s="299" t="s">
        <v>18</v>
      </c>
      <c r="B12" s="300" t="s">
        <v>441</v>
      </c>
      <c r="C12" s="276"/>
      <c r="D12" s="276"/>
      <c r="E12" s="549">
        <f t="shared" si="0"/>
        <v>0</v>
      </c>
      <c r="F12" s="48"/>
      <c r="G12" s="276"/>
      <c r="H12" s="276"/>
      <c r="I12" s="550">
        <f t="shared" si="1"/>
        <v>0</v>
      </c>
      <c r="J12" s="613"/>
    </row>
    <row r="13" spans="1:10" ht="12.95" customHeight="1" x14ac:dyDescent="0.2">
      <c r="A13" s="299" t="s">
        <v>19</v>
      </c>
      <c r="B13" s="48"/>
      <c r="C13" s="276"/>
      <c r="D13" s="276"/>
      <c r="E13" s="549">
        <f t="shared" si="0"/>
        <v>0</v>
      </c>
      <c r="F13" s="48"/>
      <c r="G13" s="276"/>
      <c r="H13" s="276"/>
      <c r="I13" s="550">
        <f t="shared" si="1"/>
        <v>0</v>
      </c>
      <c r="J13" s="613"/>
    </row>
    <row r="14" spans="1:10" ht="12.95" customHeight="1" x14ac:dyDescent="0.2">
      <c r="A14" s="299" t="s">
        <v>20</v>
      </c>
      <c r="B14" s="391"/>
      <c r="C14" s="277"/>
      <c r="D14" s="277"/>
      <c r="E14" s="549">
        <f t="shared" si="0"/>
        <v>0</v>
      </c>
      <c r="F14" s="48"/>
      <c r="G14" s="276"/>
      <c r="H14" s="276"/>
      <c r="I14" s="550">
        <f t="shared" si="1"/>
        <v>0</v>
      </c>
      <c r="J14" s="613"/>
    </row>
    <row r="15" spans="1:10" ht="12.95" customHeight="1" x14ac:dyDescent="0.2">
      <c r="A15" s="299" t="s">
        <v>21</v>
      </c>
      <c r="B15" s="48"/>
      <c r="C15" s="276"/>
      <c r="D15" s="276"/>
      <c r="E15" s="549">
        <f t="shared" si="0"/>
        <v>0</v>
      </c>
      <c r="F15" s="48"/>
      <c r="G15" s="276"/>
      <c r="H15" s="276"/>
      <c r="I15" s="550">
        <f t="shared" si="1"/>
        <v>0</v>
      </c>
      <c r="J15" s="613"/>
    </row>
    <row r="16" spans="1:10" ht="12.95" customHeight="1" x14ac:dyDescent="0.2">
      <c r="A16" s="299" t="s">
        <v>22</v>
      </c>
      <c r="B16" s="48"/>
      <c r="C16" s="276"/>
      <c r="D16" s="276"/>
      <c r="E16" s="549">
        <f t="shared" si="0"/>
        <v>0</v>
      </c>
      <c r="F16" s="48"/>
      <c r="G16" s="276"/>
      <c r="H16" s="276"/>
      <c r="I16" s="550">
        <f t="shared" si="1"/>
        <v>0</v>
      </c>
      <c r="J16" s="613"/>
    </row>
    <row r="17" spans="1:10" ht="12.95" customHeight="1" thickBot="1" x14ac:dyDescent="0.25">
      <c r="A17" s="299" t="s">
        <v>23</v>
      </c>
      <c r="B17" s="58"/>
      <c r="C17" s="278"/>
      <c r="D17" s="278"/>
      <c r="E17" s="551"/>
      <c r="F17" s="48"/>
      <c r="G17" s="278"/>
      <c r="H17" s="278"/>
      <c r="I17" s="550">
        <f t="shared" si="1"/>
        <v>0</v>
      </c>
      <c r="J17" s="613"/>
    </row>
    <row r="18" spans="1:10" ht="21.75" thickBot="1" x14ac:dyDescent="0.25">
      <c r="A18" s="302" t="s">
        <v>24</v>
      </c>
      <c r="B18" s="135" t="s">
        <v>442</v>
      </c>
      <c r="C18" s="279">
        <f>SUM(C6:C17)</f>
        <v>240923285</v>
      </c>
      <c r="D18" s="279">
        <f>SUM(D6:D17)</f>
        <v>30696395</v>
      </c>
      <c r="E18" s="279">
        <f>SUM(E6:E17)</f>
        <v>271619680</v>
      </c>
      <c r="F18" s="135" t="s">
        <v>342</v>
      </c>
      <c r="G18" s="279">
        <f>SUM(G6:G17)</f>
        <v>294622532</v>
      </c>
      <c r="H18" s="279">
        <f>SUM(H6:H17)</f>
        <v>-12984020</v>
      </c>
      <c r="I18" s="326">
        <f>SUM(I6:I17)</f>
        <v>281638512</v>
      </c>
      <c r="J18" s="613"/>
    </row>
    <row r="19" spans="1:10" ht="12.95" customHeight="1" x14ac:dyDescent="0.2">
      <c r="A19" s="552" t="s">
        <v>25</v>
      </c>
      <c r="B19" s="303" t="s">
        <v>339</v>
      </c>
      <c r="C19" s="454">
        <f>+C20+C21+C22+C23</f>
        <v>9923000</v>
      </c>
      <c r="D19" s="454">
        <f>+D20+D21+D22+D23</f>
        <v>5171</v>
      </c>
      <c r="E19" s="454">
        <f>+E20+E21+E22+E23</f>
        <v>9928171</v>
      </c>
      <c r="F19" s="304" t="s">
        <v>171</v>
      </c>
      <c r="G19" s="280"/>
      <c r="H19" s="280"/>
      <c r="I19" s="553">
        <f>G19+H19</f>
        <v>0</v>
      </c>
      <c r="J19" s="613"/>
    </row>
    <row r="20" spans="1:10" ht="12.95" customHeight="1" x14ac:dyDescent="0.2">
      <c r="A20" s="554" t="s">
        <v>26</v>
      </c>
      <c r="B20" s="304" t="s">
        <v>185</v>
      </c>
      <c r="C20" s="86">
        <v>9923000</v>
      </c>
      <c r="D20" s="86">
        <v>5171</v>
      </c>
      <c r="E20" s="555">
        <f>C20+D20</f>
        <v>9928171</v>
      </c>
      <c r="F20" s="304" t="s">
        <v>341</v>
      </c>
      <c r="G20" s="86"/>
      <c r="H20" s="86"/>
      <c r="I20" s="556">
        <f t="shared" ref="I20:I28" si="2">G20+H20</f>
        <v>0</v>
      </c>
      <c r="J20" s="613"/>
    </row>
    <row r="21" spans="1:10" ht="12.95" customHeight="1" x14ac:dyDescent="0.2">
      <c r="A21" s="554" t="s">
        <v>27</v>
      </c>
      <c r="B21" s="304" t="s">
        <v>186</v>
      </c>
      <c r="C21" s="86"/>
      <c r="D21" s="86"/>
      <c r="E21" s="555">
        <f>C21+D21</f>
        <v>0</v>
      </c>
      <c r="F21" s="304" t="s">
        <v>145</v>
      </c>
      <c r="G21" s="86"/>
      <c r="H21" s="86"/>
      <c r="I21" s="556">
        <f t="shared" si="2"/>
        <v>0</v>
      </c>
      <c r="J21" s="613"/>
    </row>
    <row r="22" spans="1:10" ht="12.95" customHeight="1" x14ac:dyDescent="0.2">
      <c r="A22" s="554" t="s">
        <v>28</v>
      </c>
      <c r="B22" s="304" t="s">
        <v>191</v>
      </c>
      <c r="C22" s="86"/>
      <c r="D22" s="86"/>
      <c r="E22" s="555">
        <f>C22+D22</f>
        <v>0</v>
      </c>
      <c r="F22" s="304" t="s">
        <v>146</v>
      </c>
      <c r="G22" s="86"/>
      <c r="H22" s="86"/>
      <c r="I22" s="556">
        <f t="shared" si="2"/>
        <v>0</v>
      </c>
      <c r="J22" s="613"/>
    </row>
    <row r="23" spans="1:10" ht="12.95" customHeight="1" x14ac:dyDescent="0.2">
      <c r="A23" s="554" t="s">
        <v>29</v>
      </c>
      <c r="B23" s="304" t="s">
        <v>192</v>
      </c>
      <c r="C23" s="86"/>
      <c r="D23" s="86"/>
      <c r="E23" s="555">
        <f>C23+D23</f>
        <v>0</v>
      </c>
      <c r="F23" s="303" t="s">
        <v>194</v>
      </c>
      <c r="G23" s="86"/>
      <c r="H23" s="86"/>
      <c r="I23" s="556">
        <f t="shared" si="2"/>
        <v>0</v>
      </c>
      <c r="J23" s="613"/>
    </row>
    <row r="24" spans="1:10" ht="12.95" customHeight="1" x14ac:dyDescent="0.2">
      <c r="A24" s="554" t="s">
        <v>30</v>
      </c>
      <c r="B24" s="304" t="s">
        <v>340</v>
      </c>
      <c r="C24" s="305">
        <f>+C25+C26</f>
        <v>49676247</v>
      </c>
      <c r="D24" s="305">
        <f>+D25+D26</f>
        <v>66269682</v>
      </c>
      <c r="E24" s="305">
        <f>+E25+E26</f>
        <v>115945929</v>
      </c>
      <c r="F24" s="304" t="s">
        <v>172</v>
      </c>
      <c r="G24" s="86"/>
      <c r="H24" s="86">
        <v>85015109</v>
      </c>
      <c r="I24" s="556">
        <f t="shared" si="2"/>
        <v>85015109</v>
      </c>
      <c r="J24" s="613"/>
    </row>
    <row r="25" spans="1:10" ht="12.95" customHeight="1" x14ac:dyDescent="0.2">
      <c r="A25" s="552" t="s">
        <v>31</v>
      </c>
      <c r="B25" s="303" t="s">
        <v>337</v>
      </c>
      <c r="C25" s="280"/>
      <c r="D25" s="280"/>
      <c r="E25" s="557">
        <f>C25+D25</f>
        <v>0</v>
      </c>
      <c r="F25" s="298" t="s">
        <v>424</v>
      </c>
      <c r="G25" s="280"/>
      <c r="H25" s="280"/>
      <c r="I25" s="553">
        <f t="shared" si="2"/>
        <v>0</v>
      </c>
      <c r="J25" s="613"/>
    </row>
    <row r="26" spans="1:10" ht="12.95" customHeight="1" x14ac:dyDescent="0.2">
      <c r="A26" s="554" t="s">
        <v>32</v>
      </c>
      <c r="B26" s="304" t="s">
        <v>338</v>
      </c>
      <c r="C26" s="86">
        <v>49676247</v>
      </c>
      <c r="D26" s="86">
        <v>66269682</v>
      </c>
      <c r="E26" s="555">
        <f>C26+D26</f>
        <v>115945929</v>
      </c>
      <c r="F26" s="300" t="s">
        <v>430</v>
      </c>
      <c r="G26" s="86"/>
      <c r="H26" s="86"/>
      <c r="I26" s="556">
        <f t="shared" si="2"/>
        <v>0</v>
      </c>
      <c r="J26" s="613"/>
    </row>
    <row r="27" spans="1:10" ht="12.95" customHeight="1" x14ac:dyDescent="0.2">
      <c r="A27" s="299" t="s">
        <v>33</v>
      </c>
      <c r="B27" s="304" t="s">
        <v>604</v>
      </c>
      <c r="C27" s="86"/>
      <c r="D27" s="86"/>
      <c r="E27" s="555">
        <f>C27+D27</f>
        <v>0</v>
      </c>
      <c r="F27" s="300" t="s">
        <v>431</v>
      </c>
      <c r="G27" s="86"/>
      <c r="H27" s="86"/>
      <c r="I27" s="556">
        <f t="shared" si="2"/>
        <v>0</v>
      </c>
      <c r="J27" s="613"/>
    </row>
    <row r="28" spans="1:10" ht="12.95" customHeight="1" thickBot="1" x14ac:dyDescent="0.25">
      <c r="A28" s="355" t="s">
        <v>34</v>
      </c>
      <c r="B28" s="303" t="s">
        <v>295</v>
      </c>
      <c r="C28" s="280"/>
      <c r="D28" s="280"/>
      <c r="E28" s="557">
        <f>C28+D28</f>
        <v>0</v>
      </c>
      <c r="F28" s="393" t="s">
        <v>332</v>
      </c>
      <c r="G28" s="280"/>
      <c r="H28" s="280">
        <v>2711561</v>
      </c>
      <c r="I28" s="553">
        <f t="shared" si="2"/>
        <v>2711561</v>
      </c>
      <c r="J28" s="613"/>
    </row>
    <row r="29" spans="1:10" ht="24" customHeight="1" thickBot="1" x14ac:dyDescent="0.25">
      <c r="A29" s="302" t="s">
        <v>35</v>
      </c>
      <c r="B29" s="135" t="s">
        <v>443</v>
      </c>
      <c r="C29" s="279">
        <f>+C19+C24+C27+C28</f>
        <v>59599247</v>
      </c>
      <c r="D29" s="279">
        <f>+D19+D24+D27+D28</f>
        <v>66274853</v>
      </c>
      <c r="E29" s="558">
        <f>+E19+E24+E27+E28</f>
        <v>125874100</v>
      </c>
      <c r="F29" s="135" t="s">
        <v>445</v>
      </c>
      <c r="G29" s="279">
        <f>SUM(G19:G28)</f>
        <v>0</v>
      </c>
      <c r="H29" s="279">
        <f>SUM(H19:H28)</f>
        <v>87726670</v>
      </c>
      <c r="I29" s="326">
        <f>SUM(I19:I28)</f>
        <v>87726670</v>
      </c>
      <c r="J29" s="613"/>
    </row>
    <row r="30" spans="1:10" ht="13.5" thickBot="1" x14ac:dyDescent="0.25">
      <c r="A30" s="302" t="s">
        <v>36</v>
      </c>
      <c r="B30" s="306" t="s">
        <v>444</v>
      </c>
      <c r="C30" s="559">
        <f>+C18+C29</f>
        <v>300522532</v>
      </c>
      <c r="D30" s="559">
        <f>+D18+D29</f>
        <v>96971248</v>
      </c>
      <c r="E30" s="307">
        <f>+E18+E29</f>
        <v>397493780</v>
      </c>
      <c r="F30" s="306" t="s">
        <v>446</v>
      </c>
      <c r="G30" s="559">
        <f>+G18+G29</f>
        <v>294622532</v>
      </c>
      <c r="H30" s="559">
        <f>+H18+H29</f>
        <v>74742650</v>
      </c>
      <c r="I30" s="307">
        <f>+I18+I29</f>
        <v>369365182</v>
      </c>
      <c r="J30" s="613"/>
    </row>
    <row r="31" spans="1:10" ht="13.5" thickBot="1" x14ac:dyDescent="0.25">
      <c r="A31" s="302" t="s">
        <v>37</v>
      </c>
      <c r="B31" s="306" t="s">
        <v>149</v>
      </c>
      <c r="C31" s="559">
        <f>IF(C18-G18&lt;0,G18-C18,"-")</f>
        <v>53699247</v>
      </c>
      <c r="D31" s="559" t="str">
        <f>IF(D18-H18&lt;0,H18-D18,"-")</f>
        <v>-</v>
      </c>
      <c r="E31" s="307">
        <f>IF(E18-I18&lt;0,I18-E18,"-")</f>
        <v>10018832</v>
      </c>
      <c r="F31" s="306" t="s">
        <v>150</v>
      </c>
      <c r="G31" s="559" t="str">
        <f>IF(C18-G18&gt;0,C18-G18,"-")</f>
        <v>-</v>
      </c>
      <c r="H31" s="559">
        <f>IF(D18-H18&gt;0,D18-H18,"-")</f>
        <v>43680415</v>
      </c>
      <c r="I31" s="307" t="str">
        <f>IF(E18-I18&gt;0,E18-I18,"-")</f>
        <v>-</v>
      </c>
      <c r="J31" s="613"/>
    </row>
    <row r="32" spans="1:10" ht="13.5" thickBot="1" x14ac:dyDescent="0.25">
      <c r="A32" s="302" t="s">
        <v>38</v>
      </c>
      <c r="B32" s="306" t="s">
        <v>195</v>
      </c>
      <c r="C32" s="559" t="str">
        <f>IF(C18+C29-G30&lt;0,G30-(C18+C29),"-")</f>
        <v>-</v>
      </c>
      <c r="D32" s="559" t="str">
        <f>IF(D18+D29-H30&lt;0,H30-(D18+D29),"-")</f>
        <v>-</v>
      </c>
      <c r="E32" s="307" t="str">
        <f>IF(E18+E29-I30&lt;0,I30-(E18+E29),"-")</f>
        <v>-</v>
      </c>
      <c r="F32" s="306" t="s">
        <v>196</v>
      </c>
      <c r="G32" s="559">
        <f>IF(C18+C29-G30&gt;0,C18+C29-G30,"-")</f>
        <v>5900000</v>
      </c>
      <c r="H32" s="559">
        <f>IF(D18+D29-H30&gt;0,D18+D29-H30,"-")</f>
        <v>22228598</v>
      </c>
      <c r="I32" s="307">
        <f>IF(E18+E29-I30&gt;0,E18+E29-I30,"-")</f>
        <v>28128598</v>
      </c>
      <c r="J32" s="613"/>
    </row>
    <row r="33" spans="1:6" ht="18.75" x14ac:dyDescent="0.2">
      <c r="B33" s="616"/>
      <c r="C33" s="616"/>
      <c r="D33" s="616"/>
      <c r="E33" s="616"/>
      <c r="F33" s="616"/>
    </row>
    <row r="34" spans="1:6" x14ac:dyDescent="0.2">
      <c r="A34" s="617" t="s">
        <v>620</v>
      </c>
      <c r="B34" s="617"/>
      <c r="C34" s="617"/>
      <c r="D34" s="617"/>
      <c r="E34" s="617"/>
    </row>
  </sheetData>
  <mergeCells count="4">
    <mergeCell ref="J1:J32"/>
    <mergeCell ref="A3:A4"/>
    <mergeCell ref="B33:F33"/>
    <mergeCell ref="A34:E34"/>
  </mergeCells>
  <printOptions horizontalCentered="1"/>
  <pageMargins left="0.33" right="0.48" top="0.9055118110236221" bottom="0.5" header="0.6692913385826772" footer="0.28000000000000003"/>
  <pageSetup paperSize="9" scale="72" orientation="landscape" verticalDpi="300" r:id="rId1"/>
  <headerFooter alignWithMargins="0">
    <oddHeader xml:space="preserve">&amp;R&amp;"Times New Roman CE,Félkövér dőlt"&amp;11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AF03-FC53-4E59-8E53-A57F019ABD77}">
  <sheetPr>
    <tabColor rgb="FF92D050"/>
  </sheetPr>
  <dimension ref="A1:J35"/>
  <sheetViews>
    <sheetView zoomScaleNormal="100" zoomScaleSheetLayoutView="115" workbookViewId="0">
      <selection activeCell="K12" sqref="K12"/>
    </sheetView>
  </sheetViews>
  <sheetFormatPr defaultRowHeight="12.75" x14ac:dyDescent="0.2"/>
  <cols>
    <col min="1" max="1" width="6.83203125" style="56" customWidth="1"/>
    <col min="2" max="2" width="49.83203125" style="174" customWidth="1"/>
    <col min="3" max="5" width="15.5" style="56" customWidth="1"/>
    <col min="6" max="6" width="49.83203125" style="56" customWidth="1"/>
    <col min="7" max="9" width="15.5" style="56" customWidth="1"/>
    <col min="10" max="10" width="4.83203125" style="56" customWidth="1"/>
    <col min="11" max="16384" width="9.33203125" style="56"/>
  </cols>
  <sheetData>
    <row r="1" spans="1:10" ht="31.5" x14ac:dyDescent="0.2">
      <c r="B1" s="285" t="s">
        <v>148</v>
      </c>
      <c r="C1" s="286"/>
      <c r="D1" s="286"/>
      <c r="E1" s="286"/>
      <c r="F1" s="286"/>
      <c r="G1" s="286"/>
      <c r="H1" s="286"/>
      <c r="I1" s="286"/>
      <c r="J1" s="613" t="s">
        <v>621</v>
      </c>
    </row>
    <row r="2" spans="1:10" ht="14.25" thickBot="1" x14ac:dyDescent="0.25">
      <c r="G2" s="287"/>
      <c r="H2" s="287"/>
      <c r="I2" s="287"/>
      <c r="J2" s="613"/>
    </row>
    <row r="3" spans="1:10" ht="13.5" customHeight="1" thickBot="1" x14ac:dyDescent="0.25">
      <c r="A3" s="614" t="s">
        <v>64</v>
      </c>
      <c r="B3" s="288" t="s">
        <v>50</v>
      </c>
      <c r="C3" s="289"/>
      <c r="D3" s="543"/>
      <c r="E3" s="543"/>
      <c r="F3" s="288" t="s">
        <v>51</v>
      </c>
      <c r="G3" s="290"/>
      <c r="H3" s="544"/>
      <c r="I3" s="545"/>
      <c r="J3" s="613"/>
    </row>
    <row r="4" spans="1:10" s="291" customFormat="1" ht="36.75" thickBot="1" x14ac:dyDescent="0.25">
      <c r="A4" s="615"/>
      <c r="B4" s="175" t="s">
        <v>56</v>
      </c>
      <c r="C4" s="176" t="str">
        <f>+CONCATENATE('1.1.sz.mell.'!C3," eredeti előirányzat")</f>
        <v>2016. évi eredeti előirányzat</v>
      </c>
      <c r="D4" s="546" t="str">
        <f>+CONCATENATE('1.1.sz.mell.'!C3," 1. sz. módosítás (±)")</f>
        <v>2016. évi 1. sz. módosítás (±)</v>
      </c>
      <c r="E4" s="546" t="s">
        <v>601</v>
      </c>
      <c r="F4" s="175" t="s">
        <v>56</v>
      </c>
      <c r="G4" s="176" t="str">
        <f>+C4</f>
        <v>2016. évi eredeti előirányzat</v>
      </c>
      <c r="H4" s="176" t="str">
        <f>+D4</f>
        <v>2016. évi 1. sz. módosítás (±)</v>
      </c>
      <c r="I4" s="547" t="str">
        <f>+E4</f>
        <v>2016. december 31. Módosítás utáni</v>
      </c>
      <c r="J4" s="613"/>
    </row>
    <row r="5" spans="1:10" s="291" customFormat="1" ht="13.5" thickBot="1" x14ac:dyDescent="0.25">
      <c r="A5" s="292" t="s">
        <v>453</v>
      </c>
      <c r="B5" s="293" t="s">
        <v>454</v>
      </c>
      <c r="C5" s="294" t="s">
        <v>455</v>
      </c>
      <c r="D5" s="548" t="s">
        <v>457</v>
      </c>
      <c r="E5" s="548" t="s">
        <v>594</v>
      </c>
      <c r="F5" s="293" t="s">
        <v>602</v>
      </c>
      <c r="G5" s="294" t="s">
        <v>459</v>
      </c>
      <c r="H5" s="294" t="s">
        <v>460</v>
      </c>
      <c r="I5" s="295" t="s">
        <v>603</v>
      </c>
      <c r="J5" s="613"/>
    </row>
    <row r="6" spans="1:10" ht="12.95" customHeight="1" x14ac:dyDescent="0.2">
      <c r="A6" s="297" t="s">
        <v>12</v>
      </c>
      <c r="B6" s="298" t="s">
        <v>343</v>
      </c>
      <c r="C6" s="275"/>
      <c r="D6" s="275"/>
      <c r="E6" s="549">
        <f t="shared" ref="E6:E16" si="0">C6+D6</f>
        <v>0</v>
      </c>
      <c r="F6" s="298" t="s">
        <v>187</v>
      </c>
      <c r="G6" s="275">
        <v>9554400</v>
      </c>
      <c r="H6" s="566">
        <v>4721698</v>
      </c>
      <c r="I6" s="565">
        <f t="shared" ref="I6:I16" si="1">G6+H6</f>
        <v>14276098</v>
      </c>
      <c r="J6" s="613"/>
    </row>
    <row r="7" spans="1:10" x14ac:dyDescent="0.2">
      <c r="A7" s="299" t="s">
        <v>13</v>
      </c>
      <c r="B7" s="300" t="s">
        <v>344</v>
      </c>
      <c r="C7" s="276"/>
      <c r="D7" s="276"/>
      <c r="E7" s="549">
        <f t="shared" si="0"/>
        <v>0</v>
      </c>
      <c r="F7" s="300" t="s">
        <v>349</v>
      </c>
      <c r="G7" s="276"/>
      <c r="H7" s="276"/>
      <c r="I7" s="564">
        <f t="shared" si="1"/>
        <v>0</v>
      </c>
      <c r="J7" s="613"/>
    </row>
    <row r="8" spans="1:10" ht="12.95" customHeight="1" x14ac:dyDescent="0.2">
      <c r="A8" s="299" t="s">
        <v>14</v>
      </c>
      <c r="B8" s="300" t="s">
        <v>4</v>
      </c>
      <c r="C8" s="276">
        <v>15000000</v>
      </c>
      <c r="D8" s="276">
        <v>-12850000</v>
      </c>
      <c r="E8" s="549">
        <f t="shared" si="0"/>
        <v>2150000</v>
      </c>
      <c r="F8" s="300" t="s">
        <v>167</v>
      </c>
      <c r="G8" s="276">
        <v>5445600</v>
      </c>
      <c r="H8" s="276">
        <v>8240330</v>
      </c>
      <c r="I8" s="564">
        <f t="shared" si="1"/>
        <v>13685930</v>
      </c>
      <c r="J8" s="613"/>
    </row>
    <row r="9" spans="1:10" ht="12.95" customHeight="1" x14ac:dyDescent="0.2">
      <c r="A9" s="299" t="s">
        <v>15</v>
      </c>
      <c r="B9" s="300" t="s">
        <v>345</v>
      </c>
      <c r="C9" s="276"/>
      <c r="D9" s="276">
        <v>6000000</v>
      </c>
      <c r="E9" s="549">
        <f t="shared" si="0"/>
        <v>6000000</v>
      </c>
      <c r="F9" s="300" t="s">
        <v>350</v>
      </c>
      <c r="G9" s="276"/>
      <c r="H9" s="276"/>
      <c r="I9" s="564">
        <f t="shared" si="1"/>
        <v>0</v>
      </c>
      <c r="J9" s="613"/>
    </row>
    <row r="10" spans="1:10" ht="12.75" customHeight="1" x14ac:dyDescent="0.2">
      <c r="A10" s="299" t="s">
        <v>16</v>
      </c>
      <c r="B10" s="300" t="s">
        <v>346</v>
      </c>
      <c r="C10" s="276"/>
      <c r="D10" s="276">
        <v>6000000</v>
      </c>
      <c r="E10" s="549">
        <f t="shared" si="0"/>
        <v>6000000</v>
      </c>
      <c r="F10" s="300" t="s">
        <v>190</v>
      </c>
      <c r="G10" s="276">
        <v>5900000</v>
      </c>
      <c r="H10" s="276">
        <v>3000000</v>
      </c>
      <c r="I10" s="564">
        <f t="shared" si="1"/>
        <v>8900000</v>
      </c>
      <c r="J10" s="613"/>
    </row>
    <row r="11" spans="1:10" ht="12.95" customHeight="1" x14ac:dyDescent="0.2">
      <c r="A11" s="299" t="s">
        <v>17</v>
      </c>
      <c r="B11" s="300" t="s">
        <v>347</v>
      </c>
      <c r="C11" s="277"/>
      <c r="D11" s="277">
        <v>583430</v>
      </c>
      <c r="E11" s="549">
        <f t="shared" si="0"/>
        <v>583430</v>
      </c>
      <c r="F11" s="394"/>
      <c r="G11" s="276"/>
      <c r="H11" s="276"/>
      <c r="I11" s="564">
        <f t="shared" si="1"/>
        <v>0</v>
      </c>
      <c r="J11" s="613"/>
    </row>
    <row r="12" spans="1:10" ht="12.95" customHeight="1" x14ac:dyDescent="0.2">
      <c r="A12" s="299" t="s">
        <v>18</v>
      </c>
      <c r="B12" s="48"/>
      <c r="C12" s="276"/>
      <c r="D12" s="276"/>
      <c r="E12" s="549">
        <f t="shared" si="0"/>
        <v>0</v>
      </c>
      <c r="F12" s="394"/>
      <c r="G12" s="276"/>
      <c r="H12" s="276"/>
      <c r="I12" s="564">
        <f t="shared" si="1"/>
        <v>0</v>
      </c>
      <c r="J12" s="613"/>
    </row>
    <row r="13" spans="1:10" ht="12.95" customHeight="1" x14ac:dyDescent="0.2">
      <c r="A13" s="299" t="s">
        <v>19</v>
      </c>
      <c r="B13" s="48"/>
      <c r="C13" s="276"/>
      <c r="D13" s="276"/>
      <c r="E13" s="549">
        <f t="shared" si="0"/>
        <v>0</v>
      </c>
      <c r="F13" s="395"/>
      <c r="G13" s="276"/>
      <c r="H13" s="276"/>
      <c r="I13" s="564">
        <f t="shared" si="1"/>
        <v>0</v>
      </c>
      <c r="J13" s="613"/>
    </row>
    <row r="14" spans="1:10" ht="12.95" customHeight="1" x14ac:dyDescent="0.2">
      <c r="A14" s="299" t="s">
        <v>20</v>
      </c>
      <c r="B14" s="392"/>
      <c r="C14" s="277"/>
      <c r="D14" s="277"/>
      <c r="E14" s="549">
        <f t="shared" si="0"/>
        <v>0</v>
      </c>
      <c r="F14" s="394"/>
      <c r="G14" s="276"/>
      <c r="H14" s="276"/>
      <c r="I14" s="564">
        <f t="shared" si="1"/>
        <v>0</v>
      </c>
      <c r="J14" s="613"/>
    </row>
    <row r="15" spans="1:10" x14ac:dyDescent="0.2">
      <c r="A15" s="299" t="s">
        <v>21</v>
      </c>
      <c r="B15" s="48"/>
      <c r="C15" s="277"/>
      <c r="D15" s="277"/>
      <c r="E15" s="549">
        <f t="shared" si="0"/>
        <v>0</v>
      </c>
      <c r="F15" s="394"/>
      <c r="G15" s="276"/>
      <c r="H15" s="276"/>
      <c r="I15" s="564">
        <f t="shared" si="1"/>
        <v>0</v>
      </c>
      <c r="J15" s="613"/>
    </row>
    <row r="16" spans="1:10" ht="12.95" customHeight="1" thickBot="1" x14ac:dyDescent="0.25">
      <c r="A16" s="355" t="s">
        <v>22</v>
      </c>
      <c r="B16" s="393"/>
      <c r="C16" s="357"/>
      <c r="D16" s="357"/>
      <c r="E16" s="549">
        <f t="shared" si="0"/>
        <v>0</v>
      </c>
      <c r="F16" s="356" t="s">
        <v>44</v>
      </c>
      <c r="G16" s="563"/>
      <c r="H16" s="563"/>
      <c r="I16" s="562">
        <f t="shared" si="1"/>
        <v>0</v>
      </c>
      <c r="J16" s="613"/>
    </row>
    <row r="17" spans="1:10" ht="15.95" customHeight="1" thickBot="1" x14ac:dyDescent="0.25">
      <c r="A17" s="302" t="s">
        <v>23</v>
      </c>
      <c r="B17" s="135" t="s">
        <v>357</v>
      </c>
      <c r="C17" s="279">
        <f>+C6+C8+C9+C11+C12+C13+C14+C15+C16</f>
        <v>15000000</v>
      </c>
      <c r="D17" s="279">
        <f>+D6+D8+D9+D11+D12+D13+D14+D15+D16</f>
        <v>-6266570</v>
      </c>
      <c r="E17" s="279">
        <f>+E6+E8+E9+E11+E12+E13+E14+E15+E16</f>
        <v>8733430</v>
      </c>
      <c r="F17" s="135" t="s">
        <v>358</v>
      </c>
      <c r="G17" s="279">
        <f>+G6+G8+G10+G11+G12+G13+G14+G15+G16</f>
        <v>20900000</v>
      </c>
      <c r="H17" s="279">
        <f>+H6+H8+H10+H11+H12+H13+H14+H15+H16</f>
        <v>15962028</v>
      </c>
      <c r="I17" s="326">
        <f>+I6+I8+I10+I11+I12+I13+I14+I15+I16</f>
        <v>36862028</v>
      </c>
      <c r="J17" s="613"/>
    </row>
    <row r="18" spans="1:10" ht="12.95" customHeight="1" x14ac:dyDescent="0.2">
      <c r="A18" s="297" t="s">
        <v>24</v>
      </c>
      <c r="B18" s="310" t="s">
        <v>208</v>
      </c>
      <c r="C18" s="317">
        <f>+C19+C20+C21+C22+C23</f>
        <v>0</v>
      </c>
      <c r="D18" s="317">
        <f>+D19+D20+D21+D22+D23</f>
        <v>0</v>
      </c>
      <c r="E18" s="317">
        <f>+E19+E20+E21+E22+E23</f>
        <v>0</v>
      </c>
      <c r="F18" s="304" t="s">
        <v>171</v>
      </c>
      <c r="G18" s="561"/>
      <c r="H18" s="561"/>
      <c r="I18" s="560">
        <f t="shared" ref="I18:I29" si="2">G18+H18</f>
        <v>0</v>
      </c>
      <c r="J18" s="613"/>
    </row>
    <row r="19" spans="1:10" ht="12.95" customHeight="1" x14ac:dyDescent="0.2">
      <c r="A19" s="299" t="s">
        <v>25</v>
      </c>
      <c r="B19" s="311" t="s">
        <v>197</v>
      </c>
      <c r="C19" s="86"/>
      <c r="D19" s="86"/>
      <c r="E19" s="555">
        <f>C19+D19</f>
        <v>0</v>
      </c>
      <c r="F19" s="304" t="s">
        <v>174</v>
      </c>
      <c r="G19" s="86"/>
      <c r="H19" s="86"/>
      <c r="I19" s="556">
        <f t="shared" si="2"/>
        <v>0</v>
      </c>
      <c r="J19" s="613"/>
    </row>
    <row r="20" spans="1:10" ht="12.95" customHeight="1" x14ac:dyDescent="0.2">
      <c r="A20" s="297" t="s">
        <v>26</v>
      </c>
      <c r="B20" s="311" t="s">
        <v>198</v>
      </c>
      <c r="C20" s="86"/>
      <c r="D20" s="86"/>
      <c r="E20" s="555">
        <f>C20+D20</f>
        <v>0</v>
      </c>
      <c r="F20" s="304" t="s">
        <v>145</v>
      </c>
      <c r="G20" s="86"/>
      <c r="H20" s="86"/>
      <c r="I20" s="556">
        <f t="shared" si="2"/>
        <v>0</v>
      </c>
      <c r="J20" s="613"/>
    </row>
    <row r="21" spans="1:10" ht="12.95" customHeight="1" x14ac:dyDescent="0.2">
      <c r="A21" s="299" t="s">
        <v>27</v>
      </c>
      <c r="B21" s="311" t="s">
        <v>199</v>
      </c>
      <c r="C21" s="86"/>
      <c r="D21" s="86"/>
      <c r="E21" s="555">
        <f>C21+D21</f>
        <v>0</v>
      </c>
      <c r="F21" s="304" t="s">
        <v>146</v>
      </c>
      <c r="G21" s="86"/>
      <c r="H21" s="86"/>
      <c r="I21" s="556">
        <f t="shared" si="2"/>
        <v>0</v>
      </c>
      <c r="J21" s="613"/>
    </row>
    <row r="22" spans="1:10" ht="12.95" customHeight="1" x14ac:dyDescent="0.2">
      <c r="A22" s="297" t="s">
        <v>28</v>
      </c>
      <c r="B22" s="311" t="s">
        <v>200</v>
      </c>
      <c r="C22" s="86"/>
      <c r="D22" s="86"/>
      <c r="E22" s="555">
        <f>C22+D22</f>
        <v>0</v>
      </c>
      <c r="F22" s="303" t="s">
        <v>194</v>
      </c>
      <c r="G22" s="86"/>
      <c r="H22" s="86"/>
      <c r="I22" s="556">
        <f t="shared" si="2"/>
        <v>0</v>
      </c>
      <c r="J22" s="613"/>
    </row>
    <row r="23" spans="1:10" ht="12.95" customHeight="1" x14ac:dyDescent="0.2">
      <c r="A23" s="299" t="s">
        <v>29</v>
      </c>
      <c r="B23" s="312" t="s">
        <v>201</v>
      </c>
      <c r="C23" s="86"/>
      <c r="D23" s="86"/>
      <c r="E23" s="555">
        <f>C23+D23</f>
        <v>0</v>
      </c>
      <c r="F23" s="304" t="s">
        <v>175</v>
      </c>
      <c r="G23" s="86"/>
      <c r="H23" s="86"/>
      <c r="I23" s="556">
        <f t="shared" si="2"/>
        <v>0</v>
      </c>
      <c r="J23" s="613"/>
    </row>
    <row r="24" spans="1:10" ht="12.95" customHeight="1" x14ac:dyDescent="0.2">
      <c r="A24" s="297" t="s">
        <v>30</v>
      </c>
      <c r="B24" s="313" t="s">
        <v>202</v>
      </c>
      <c r="C24" s="305">
        <f>+C25+C26+C27+C28+C29</f>
        <v>0</v>
      </c>
      <c r="D24" s="305">
        <f>+D25+D26+D27+D28+D29</f>
        <v>0</v>
      </c>
      <c r="E24" s="305">
        <f>+E25+E26+E27+E28+E29</f>
        <v>0</v>
      </c>
      <c r="F24" s="314" t="s">
        <v>173</v>
      </c>
      <c r="G24" s="86"/>
      <c r="H24" s="86"/>
      <c r="I24" s="556">
        <f t="shared" si="2"/>
        <v>0</v>
      </c>
      <c r="J24" s="613"/>
    </row>
    <row r="25" spans="1:10" ht="12.95" customHeight="1" x14ac:dyDescent="0.2">
      <c r="A25" s="299" t="s">
        <v>31</v>
      </c>
      <c r="B25" s="312" t="s">
        <v>203</v>
      </c>
      <c r="C25" s="86"/>
      <c r="D25" s="86"/>
      <c r="E25" s="555">
        <f>C25+D25</f>
        <v>0</v>
      </c>
      <c r="F25" s="314" t="s">
        <v>351</v>
      </c>
      <c r="G25" s="86"/>
      <c r="H25" s="86"/>
      <c r="I25" s="556">
        <f t="shared" si="2"/>
        <v>0</v>
      </c>
      <c r="J25" s="613"/>
    </row>
    <row r="26" spans="1:10" ht="12.95" customHeight="1" x14ac:dyDescent="0.2">
      <c r="A26" s="297" t="s">
        <v>32</v>
      </c>
      <c r="B26" s="312" t="s">
        <v>204</v>
      </c>
      <c r="C26" s="86"/>
      <c r="D26" s="86"/>
      <c r="E26" s="555">
        <f>C26+D26</f>
        <v>0</v>
      </c>
      <c r="F26" s="309"/>
      <c r="G26" s="86"/>
      <c r="H26" s="86"/>
      <c r="I26" s="556">
        <f t="shared" si="2"/>
        <v>0</v>
      </c>
      <c r="J26" s="613"/>
    </row>
    <row r="27" spans="1:10" ht="12.95" customHeight="1" x14ac:dyDescent="0.2">
      <c r="A27" s="299" t="s">
        <v>33</v>
      </c>
      <c r="B27" s="311" t="s">
        <v>205</v>
      </c>
      <c r="C27" s="86"/>
      <c r="D27" s="86"/>
      <c r="E27" s="555">
        <f>C27+D27</f>
        <v>0</v>
      </c>
      <c r="F27" s="132"/>
      <c r="G27" s="86"/>
      <c r="H27" s="86"/>
      <c r="I27" s="556">
        <f t="shared" si="2"/>
        <v>0</v>
      </c>
      <c r="J27" s="613"/>
    </row>
    <row r="28" spans="1:10" ht="12.95" customHeight="1" x14ac:dyDescent="0.2">
      <c r="A28" s="297" t="s">
        <v>34</v>
      </c>
      <c r="B28" s="315" t="s">
        <v>206</v>
      </c>
      <c r="C28" s="86"/>
      <c r="D28" s="86"/>
      <c r="E28" s="555">
        <f>C28+D28</f>
        <v>0</v>
      </c>
      <c r="F28" s="48"/>
      <c r="G28" s="86"/>
      <c r="H28" s="86"/>
      <c r="I28" s="556">
        <f t="shared" si="2"/>
        <v>0</v>
      </c>
      <c r="J28" s="613"/>
    </row>
    <row r="29" spans="1:10" ht="12.95" customHeight="1" thickBot="1" x14ac:dyDescent="0.25">
      <c r="A29" s="299" t="s">
        <v>35</v>
      </c>
      <c r="B29" s="316" t="s">
        <v>207</v>
      </c>
      <c r="C29" s="86"/>
      <c r="D29" s="86"/>
      <c r="E29" s="555">
        <f>C29+D29</f>
        <v>0</v>
      </c>
      <c r="F29" s="132"/>
      <c r="G29" s="86"/>
      <c r="H29" s="86"/>
      <c r="I29" s="556">
        <f t="shared" si="2"/>
        <v>0</v>
      </c>
      <c r="J29" s="613"/>
    </row>
    <row r="30" spans="1:10" ht="21.75" customHeight="1" thickBot="1" x14ac:dyDescent="0.25">
      <c r="A30" s="302" t="s">
        <v>36</v>
      </c>
      <c r="B30" s="135" t="s">
        <v>348</v>
      </c>
      <c r="C30" s="279">
        <f>+C18+C24</f>
        <v>0</v>
      </c>
      <c r="D30" s="279">
        <f>+D18+D24</f>
        <v>0</v>
      </c>
      <c r="E30" s="279">
        <f>+E18+E24</f>
        <v>0</v>
      </c>
      <c r="F30" s="135" t="s">
        <v>352</v>
      </c>
      <c r="G30" s="279">
        <f>SUM(G18:G29)</f>
        <v>0</v>
      </c>
      <c r="H30" s="279">
        <f>SUM(H18:H29)</f>
        <v>0</v>
      </c>
      <c r="I30" s="326">
        <f>SUM(I18:I29)</f>
        <v>0</v>
      </c>
      <c r="J30" s="613"/>
    </row>
    <row r="31" spans="1:10" ht="13.5" thickBot="1" x14ac:dyDescent="0.25">
      <c r="A31" s="302" t="s">
        <v>37</v>
      </c>
      <c r="B31" s="306" t="s">
        <v>353</v>
      </c>
      <c r="C31" s="559">
        <f>+C17+C30</f>
        <v>15000000</v>
      </c>
      <c r="D31" s="559">
        <f>+D17+D30</f>
        <v>-6266570</v>
      </c>
      <c r="E31" s="307">
        <f>+E17+E30</f>
        <v>8733430</v>
      </c>
      <c r="F31" s="306" t="s">
        <v>354</v>
      </c>
      <c r="G31" s="559">
        <f>+G17+G30</f>
        <v>20900000</v>
      </c>
      <c r="H31" s="559">
        <f>+H17+H30</f>
        <v>15962028</v>
      </c>
      <c r="I31" s="307">
        <f>+I17+I30</f>
        <v>36862028</v>
      </c>
      <c r="J31" s="613"/>
    </row>
    <row r="32" spans="1:10" ht="13.5" thickBot="1" x14ac:dyDescent="0.25">
      <c r="A32" s="302" t="s">
        <v>38</v>
      </c>
      <c r="B32" s="306" t="s">
        <v>149</v>
      </c>
      <c r="C32" s="559">
        <f>IF(C17-G17&lt;0,G17-C17,"-")</f>
        <v>5900000</v>
      </c>
      <c r="D32" s="559">
        <f>IF(D17-H17&lt;0,H17-D17,"-")</f>
        <v>22228598</v>
      </c>
      <c r="E32" s="307">
        <f>IF(E17-I17&lt;0,I17-E17,"-")</f>
        <v>28128598</v>
      </c>
      <c r="F32" s="306" t="s">
        <v>150</v>
      </c>
      <c r="G32" s="559" t="str">
        <f>IF(C17-G17&gt;0,C17-G17,"-")</f>
        <v>-</v>
      </c>
      <c r="H32" s="559" t="str">
        <f>IF(D17-H17&gt;0,D17-H17,"-")</f>
        <v>-</v>
      </c>
      <c r="I32" s="307" t="str">
        <f>IF(E17-I17&gt;0,E17-I17,"-")</f>
        <v>-</v>
      </c>
      <c r="J32" s="613"/>
    </row>
    <row r="33" spans="1:10" ht="13.5" thickBot="1" x14ac:dyDescent="0.25">
      <c r="A33" s="302" t="s">
        <v>39</v>
      </c>
      <c r="B33" s="306" t="s">
        <v>195</v>
      </c>
      <c r="C33" s="559" t="str">
        <f>IF(C17+C30-G26&lt;0,G26-(C17+C30),"-")</f>
        <v>-</v>
      </c>
      <c r="D33" s="559">
        <f>IF(D17+D30-H26&lt;0,H26-(D17+D30),"-")</f>
        <v>6266570</v>
      </c>
      <c r="E33" s="307" t="str">
        <f>IF(E17+E30-I26&lt;0,I26-(E17+E30),"-")</f>
        <v>-</v>
      </c>
      <c r="F33" s="306" t="s">
        <v>196</v>
      </c>
      <c r="G33" s="559">
        <f>IF(C17+C30-G26&gt;0,C17+C30-G26,"-")</f>
        <v>15000000</v>
      </c>
      <c r="H33" s="559" t="str">
        <f>IF(D17+D30-H26&gt;0,D17+D30-H26,"-")</f>
        <v>-</v>
      </c>
      <c r="I33" s="307">
        <f>IF(E17+E30-I26&gt;0,E17+E30-I26,"-")</f>
        <v>8733430</v>
      </c>
      <c r="J33" s="613"/>
    </row>
    <row r="35" spans="1:10" x14ac:dyDescent="0.2">
      <c r="A35" s="618" t="s">
        <v>622</v>
      </c>
      <c r="B35" s="618"/>
      <c r="C35" s="618"/>
      <c r="D35" s="618"/>
    </row>
  </sheetData>
  <mergeCells count="3">
    <mergeCell ref="A3:A4"/>
    <mergeCell ref="J1:J33"/>
    <mergeCell ref="A35:D35"/>
  </mergeCells>
  <printOptions horizontalCentered="1"/>
  <pageMargins left="0.78740157480314965" right="0.78740157480314965" top="0.47244094488188981" bottom="0.78740157480314965" header="0.47244094488188981" footer="0.78740157480314965"/>
  <pageSetup paperSize="9" scale="72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46F94-2494-4B09-A935-083CE6841D40}">
  <sheetPr>
    <tabColor rgb="FF92D050"/>
    <pageSetUpPr fitToPage="1"/>
  </sheetPr>
  <dimension ref="A1:E19"/>
  <sheetViews>
    <sheetView topLeftCell="A4" workbookViewId="0">
      <selection activeCell="C32" sqref="C32"/>
    </sheetView>
  </sheetViews>
  <sheetFormatPr defaultRowHeight="12.75" x14ac:dyDescent="0.2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 x14ac:dyDescent="0.3">
      <c r="A1" s="136" t="s">
        <v>140</v>
      </c>
      <c r="E1" s="139" t="s">
        <v>144</v>
      </c>
    </row>
    <row r="3" spans="1:5" x14ac:dyDescent="0.2">
      <c r="A3" s="141"/>
      <c r="B3" s="142"/>
      <c r="C3" s="141"/>
      <c r="D3" s="144"/>
      <c r="E3" s="142"/>
    </row>
    <row r="4" spans="1:5" ht="15.75" x14ac:dyDescent="0.25">
      <c r="A4" s="91" t="str">
        <f>+ÖSSZEFÜGGÉSEK!A5</f>
        <v>2016. évi előirányzat BEVÉTELEK</v>
      </c>
      <c r="B4" s="143"/>
      <c r="C4" s="152"/>
      <c r="D4" s="144"/>
      <c r="E4" s="142"/>
    </row>
    <row r="5" spans="1:5" x14ac:dyDescent="0.2">
      <c r="A5" s="141"/>
      <c r="B5" s="142"/>
      <c r="C5" s="141"/>
      <c r="D5" s="144"/>
      <c r="E5" s="142"/>
    </row>
    <row r="6" spans="1:5" x14ac:dyDescent="0.2">
      <c r="A6" s="141" t="s">
        <v>501</v>
      </c>
      <c r="B6" s="142" t="e">
        <f>+#REF!</f>
        <v>#REF!</v>
      </c>
      <c r="C6" s="141" t="s">
        <v>447</v>
      </c>
      <c r="D6" s="144" t="e">
        <f>+#REF!+#REF!</f>
        <v>#REF!</v>
      </c>
      <c r="E6" s="142" t="e">
        <f t="shared" ref="E6:E15" si="0">+B6-D6</f>
        <v>#REF!</v>
      </c>
    </row>
    <row r="7" spans="1:5" x14ac:dyDescent="0.2">
      <c r="A7" s="141" t="s">
        <v>502</v>
      </c>
      <c r="B7" s="142" t="e">
        <f>+#REF!</f>
        <v>#REF!</v>
      </c>
      <c r="C7" s="141" t="s">
        <v>448</v>
      </c>
      <c r="D7" s="144" t="e">
        <f>+#REF!+#REF!</f>
        <v>#REF!</v>
      </c>
      <c r="E7" s="142" t="e">
        <f t="shared" si="0"/>
        <v>#REF!</v>
      </c>
    </row>
    <row r="8" spans="1:5" x14ac:dyDescent="0.2">
      <c r="A8" s="141" t="s">
        <v>503</v>
      </c>
      <c r="B8" s="142" t="e">
        <f>+#REF!</f>
        <v>#REF!</v>
      </c>
      <c r="C8" s="141" t="s">
        <v>449</v>
      </c>
      <c r="D8" s="144" t="e">
        <f>+#REF!+#REF!</f>
        <v>#REF!</v>
      </c>
      <c r="E8" s="142" t="e">
        <f t="shared" si="0"/>
        <v>#REF!</v>
      </c>
    </row>
    <row r="9" spans="1:5" x14ac:dyDescent="0.2">
      <c r="A9" s="141"/>
      <c r="B9" s="142"/>
      <c r="C9" s="141"/>
      <c r="D9" s="144"/>
      <c r="E9" s="142"/>
    </row>
    <row r="10" spans="1:5" x14ac:dyDescent="0.2">
      <c r="A10" s="141"/>
      <c r="B10" s="142"/>
      <c r="C10" s="141"/>
      <c r="D10" s="144"/>
      <c r="E10" s="142"/>
    </row>
    <row r="11" spans="1:5" ht="15.75" x14ac:dyDescent="0.25">
      <c r="A11" s="91" t="str">
        <f>+ÖSSZEFÜGGÉSEK!A12</f>
        <v>2016. évi előirányzat KIADÁSOK</v>
      </c>
      <c r="B11" s="143"/>
      <c r="C11" s="152"/>
      <c r="D11" s="144"/>
      <c r="E11" s="142"/>
    </row>
    <row r="12" spans="1:5" x14ac:dyDescent="0.2">
      <c r="A12" s="141"/>
      <c r="B12" s="142"/>
      <c r="C12" s="141"/>
      <c r="D12" s="144"/>
      <c r="E12" s="142"/>
    </row>
    <row r="13" spans="1:5" x14ac:dyDescent="0.2">
      <c r="A13" s="141" t="s">
        <v>504</v>
      </c>
      <c r="B13" s="142" t="e">
        <f>+#REF!</f>
        <v>#REF!</v>
      </c>
      <c r="C13" s="141" t="s">
        <v>450</v>
      </c>
      <c r="D13" s="144" t="e">
        <f>+#REF!+#REF!</f>
        <v>#REF!</v>
      </c>
      <c r="E13" s="142" t="e">
        <f t="shared" si="0"/>
        <v>#REF!</v>
      </c>
    </row>
    <row r="14" spans="1:5" x14ac:dyDescent="0.2">
      <c r="A14" s="141" t="s">
        <v>505</v>
      </c>
      <c r="B14" s="142" t="e">
        <f>+#REF!</f>
        <v>#REF!</v>
      </c>
      <c r="C14" s="141" t="s">
        <v>451</v>
      </c>
      <c r="D14" s="144" t="e">
        <f>+#REF!+#REF!</f>
        <v>#REF!</v>
      </c>
      <c r="E14" s="142" t="e">
        <f t="shared" si="0"/>
        <v>#REF!</v>
      </c>
    </row>
    <row r="15" spans="1:5" x14ac:dyDescent="0.2">
      <c r="A15" s="141" t="s">
        <v>506</v>
      </c>
      <c r="B15" s="142" t="e">
        <f>+#REF!</f>
        <v>#REF!</v>
      </c>
      <c r="C15" s="141" t="s">
        <v>452</v>
      </c>
      <c r="D15" s="144" t="e">
        <f>+#REF!+#REF!</f>
        <v>#REF!</v>
      </c>
      <c r="E15" s="142" t="e">
        <f t="shared" si="0"/>
        <v>#REF!</v>
      </c>
    </row>
    <row r="16" spans="1:5" x14ac:dyDescent="0.2">
      <c r="A16" s="137"/>
      <c r="B16" s="137"/>
      <c r="C16" s="141"/>
      <c r="D16" s="144"/>
      <c r="E16" s="138"/>
    </row>
    <row r="17" spans="1:5" x14ac:dyDescent="0.2">
      <c r="A17" s="137"/>
      <c r="B17" s="137"/>
      <c r="C17" s="137"/>
      <c r="D17" s="137"/>
      <c r="E17" s="137"/>
    </row>
    <row r="18" spans="1:5" x14ac:dyDescent="0.2">
      <c r="A18" s="137"/>
      <c r="B18" s="137"/>
      <c r="C18" s="137"/>
      <c r="D18" s="137"/>
      <c r="E18" s="137"/>
    </row>
    <row r="19" spans="1:5" x14ac:dyDescent="0.2">
      <c r="A19" s="137"/>
      <c r="B19" s="137"/>
      <c r="C19" s="137"/>
      <c r="D19" s="137"/>
      <c r="E19" s="137"/>
    </row>
  </sheetData>
  <sheetProtection sheet="1"/>
  <phoneticPr fontId="29" type="noConversion"/>
  <conditionalFormatting sqref="E3:E15">
    <cfRule type="cellIs" dxfId="2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60DE-17A4-46A1-866D-9FEB9294721E}">
  <sheetPr>
    <tabColor rgb="FF92D050"/>
  </sheetPr>
  <dimension ref="A1:G25"/>
  <sheetViews>
    <sheetView view="pageLayout" topLeftCell="A4" zoomScaleNormal="100" workbookViewId="0">
      <selection activeCell="I8" sqref="I8"/>
    </sheetView>
  </sheetViews>
  <sheetFormatPr defaultRowHeight="12.75" x14ac:dyDescent="0.2"/>
  <cols>
    <col min="1" max="1" width="47.1640625" style="46" customWidth="1"/>
    <col min="2" max="2" width="15.6640625" style="45" customWidth="1"/>
    <col min="3" max="3" width="16.33203125" style="45" customWidth="1"/>
    <col min="4" max="5" width="18" style="45" customWidth="1"/>
    <col min="6" max="6" width="16.6640625" style="45" customWidth="1"/>
    <col min="7" max="7" width="18.83203125" style="56" customWidth="1"/>
    <col min="8" max="9" width="12.83203125" style="45" customWidth="1"/>
    <col min="10" max="10" width="13.83203125" style="45" customWidth="1"/>
    <col min="11" max="16384" width="9.33203125" style="45"/>
  </cols>
  <sheetData>
    <row r="1" spans="1:7" ht="25.5" customHeight="1" x14ac:dyDescent="0.2">
      <c r="A1" s="619" t="s">
        <v>0</v>
      </c>
      <c r="B1" s="619"/>
      <c r="C1" s="619"/>
      <c r="D1" s="619"/>
      <c r="E1" s="619"/>
      <c r="F1" s="619"/>
      <c r="G1" s="619"/>
    </row>
    <row r="2" spans="1:7" ht="22.5" customHeight="1" thickBot="1" x14ac:dyDescent="0.3">
      <c r="A2" s="174"/>
      <c r="B2" s="56"/>
      <c r="C2" s="56"/>
      <c r="D2" s="56"/>
      <c r="E2" s="56"/>
      <c r="F2" s="56"/>
      <c r="G2" s="52"/>
    </row>
    <row r="3" spans="1:7" s="47" customFormat="1" ht="44.25" customHeight="1" thickBot="1" x14ac:dyDescent="0.25">
      <c r="A3" s="175" t="s">
        <v>59</v>
      </c>
      <c r="B3" s="176" t="s">
        <v>60</v>
      </c>
      <c r="C3" s="176" t="s">
        <v>61</v>
      </c>
      <c r="D3" s="176" t="str">
        <f>+CONCATENATE("Felhasználás   ",LEFT([1]ÖSSZEFÜGGÉSEK!A6,4)-1,". XII. 31-ig")</f>
        <v>Felhasználás   2015. XII. 31-ig</v>
      </c>
      <c r="E3" s="176" t="str">
        <f>+CONCATENATE(LEFT([1]ÖSSZEFÜGGÉSEK!A6,4),". évi",CHAR(10),"eredeti előirányzat")</f>
        <v>2016. évi
eredeti előirányzat</v>
      </c>
      <c r="F3" s="176" t="str">
        <f>+CONCATENATE("1. sz. módosítás",CHAR(10),LEFT([1]ÖSSZEFÜGGÉSEK!A6,4),".
(±)")</f>
        <v>1. sz. módosítás
2016.
(±)</v>
      </c>
      <c r="G3" s="53" t="s">
        <v>601</v>
      </c>
    </row>
    <row r="4" spans="1:7" s="56" customFormat="1" ht="12" customHeight="1" thickBot="1" x14ac:dyDescent="0.25">
      <c r="A4" s="54" t="s">
        <v>453</v>
      </c>
      <c r="B4" s="55" t="s">
        <v>454</v>
      </c>
      <c r="C4" s="55" t="s">
        <v>455</v>
      </c>
      <c r="D4" s="55" t="s">
        <v>457</v>
      </c>
      <c r="E4" s="55" t="s">
        <v>456</v>
      </c>
      <c r="F4" s="55" t="s">
        <v>458</v>
      </c>
      <c r="G4" s="487" t="s">
        <v>605</v>
      </c>
    </row>
    <row r="5" spans="1:7" ht="15.95" customHeight="1" x14ac:dyDescent="0.2">
      <c r="A5" s="431" t="s">
        <v>606</v>
      </c>
      <c r="B5" s="28">
        <v>3665000</v>
      </c>
      <c r="C5" s="433" t="s">
        <v>607</v>
      </c>
      <c r="D5" s="28">
        <v>2636000</v>
      </c>
      <c r="E5" s="28">
        <v>1029000</v>
      </c>
      <c r="F5" s="28">
        <v>-1029000</v>
      </c>
      <c r="G5" s="57">
        <f>E5+F5</f>
        <v>0</v>
      </c>
    </row>
    <row r="6" spans="1:7" ht="15.95" customHeight="1" x14ac:dyDescent="0.2">
      <c r="A6" s="431" t="s">
        <v>608</v>
      </c>
      <c r="B6" s="28">
        <v>1000000</v>
      </c>
      <c r="C6" s="433" t="s">
        <v>538</v>
      </c>
      <c r="D6" s="28">
        <v>0</v>
      </c>
      <c r="E6" s="28">
        <v>1000000</v>
      </c>
      <c r="F6" s="28">
        <v>240790</v>
      </c>
      <c r="G6" s="57">
        <f t="shared" ref="G6:G22" si="0">E6+F6</f>
        <v>1240790</v>
      </c>
    </row>
    <row r="7" spans="1:7" ht="15.95" customHeight="1" x14ac:dyDescent="0.2">
      <c r="A7" s="431" t="s">
        <v>531</v>
      </c>
      <c r="B7" s="28">
        <v>2000000</v>
      </c>
      <c r="C7" s="433" t="s">
        <v>538</v>
      </c>
      <c r="D7" s="28"/>
      <c r="E7" s="28">
        <v>2000000</v>
      </c>
      <c r="F7" s="28">
        <v>-2000000</v>
      </c>
      <c r="G7" s="57">
        <f t="shared" si="0"/>
        <v>0</v>
      </c>
    </row>
    <row r="8" spans="1:7" ht="15.95" customHeight="1" x14ac:dyDescent="0.2">
      <c r="A8" s="432" t="s">
        <v>609</v>
      </c>
      <c r="B8" s="28"/>
      <c r="C8" s="433" t="s">
        <v>538</v>
      </c>
      <c r="D8" s="28"/>
      <c r="E8" s="28"/>
      <c r="F8" s="28">
        <v>7483098</v>
      </c>
      <c r="G8" s="57">
        <f t="shared" si="0"/>
        <v>7483098</v>
      </c>
    </row>
    <row r="9" spans="1:7" ht="15.95" customHeight="1" x14ac:dyDescent="0.2">
      <c r="A9" s="431" t="s">
        <v>610</v>
      </c>
      <c r="B9" s="28"/>
      <c r="C9" s="433" t="s">
        <v>538</v>
      </c>
      <c r="D9" s="28"/>
      <c r="E9" s="28"/>
      <c r="F9" s="28">
        <v>5552210</v>
      </c>
      <c r="G9" s="57">
        <f t="shared" si="0"/>
        <v>5552210</v>
      </c>
    </row>
    <row r="10" spans="1:7" ht="15.95" customHeight="1" x14ac:dyDescent="0.2">
      <c r="A10" s="432"/>
      <c r="B10" s="28"/>
      <c r="C10" s="433"/>
      <c r="D10" s="28"/>
      <c r="E10" s="28"/>
      <c r="F10" s="28"/>
      <c r="G10" s="57">
        <f t="shared" si="0"/>
        <v>0</v>
      </c>
    </row>
    <row r="11" spans="1:7" ht="15.95" customHeight="1" x14ac:dyDescent="0.2">
      <c r="A11" s="431"/>
      <c r="B11" s="28"/>
      <c r="C11" s="433"/>
      <c r="D11" s="28"/>
      <c r="E11" s="28"/>
      <c r="F11" s="28"/>
      <c r="G11" s="57">
        <f t="shared" si="0"/>
        <v>0</v>
      </c>
    </row>
    <row r="12" spans="1:7" ht="15.95" customHeight="1" x14ac:dyDescent="0.2">
      <c r="A12" s="431"/>
      <c r="B12" s="28"/>
      <c r="C12" s="433"/>
      <c r="D12" s="28"/>
      <c r="E12" s="28"/>
      <c r="F12" s="28"/>
      <c r="G12" s="57">
        <f t="shared" si="0"/>
        <v>0</v>
      </c>
    </row>
    <row r="13" spans="1:7" ht="15.95" customHeight="1" x14ac:dyDescent="0.2">
      <c r="A13" s="431"/>
      <c r="B13" s="28"/>
      <c r="C13" s="433"/>
      <c r="D13" s="28"/>
      <c r="E13" s="28"/>
      <c r="F13" s="28"/>
      <c r="G13" s="57">
        <f t="shared" si="0"/>
        <v>0</v>
      </c>
    </row>
    <row r="14" spans="1:7" ht="15.95" customHeight="1" x14ac:dyDescent="0.2">
      <c r="A14" s="431"/>
      <c r="B14" s="28"/>
      <c r="C14" s="433"/>
      <c r="D14" s="28"/>
      <c r="E14" s="28"/>
      <c r="F14" s="28"/>
      <c r="G14" s="57">
        <f t="shared" si="0"/>
        <v>0</v>
      </c>
    </row>
    <row r="15" spans="1:7" ht="15.95" customHeight="1" x14ac:dyDescent="0.2">
      <c r="A15" s="431"/>
      <c r="B15" s="28"/>
      <c r="C15" s="433"/>
      <c r="D15" s="28"/>
      <c r="E15" s="28"/>
      <c r="F15" s="28"/>
      <c r="G15" s="57">
        <f t="shared" si="0"/>
        <v>0</v>
      </c>
    </row>
    <row r="16" spans="1:7" ht="15.95" customHeight="1" x14ac:dyDescent="0.2">
      <c r="A16" s="431"/>
      <c r="B16" s="28"/>
      <c r="C16" s="433"/>
      <c r="D16" s="28"/>
      <c r="E16" s="28"/>
      <c r="F16" s="28"/>
      <c r="G16" s="57">
        <f t="shared" si="0"/>
        <v>0</v>
      </c>
    </row>
    <row r="17" spans="1:7" ht="15.95" customHeight="1" x14ac:dyDescent="0.2">
      <c r="A17" s="431"/>
      <c r="B17" s="28"/>
      <c r="C17" s="433"/>
      <c r="D17" s="28"/>
      <c r="E17" s="28"/>
      <c r="F17" s="28"/>
      <c r="G17" s="57">
        <f t="shared" si="0"/>
        <v>0</v>
      </c>
    </row>
    <row r="18" spans="1:7" ht="15.95" customHeight="1" x14ac:dyDescent="0.2">
      <c r="A18" s="431"/>
      <c r="B18" s="28"/>
      <c r="C18" s="433"/>
      <c r="D18" s="28"/>
      <c r="E18" s="28"/>
      <c r="F18" s="28"/>
      <c r="G18" s="57">
        <f t="shared" si="0"/>
        <v>0</v>
      </c>
    </row>
    <row r="19" spans="1:7" ht="15.95" customHeight="1" x14ac:dyDescent="0.2">
      <c r="A19" s="431"/>
      <c r="B19" s="28"/>
      <c r="C19" s="433"/>
      <c r="D19" s="28"/>
      <c r="E19" s="28"/>
      <c r="F19" s="28"/>
      <c r="G19" s="57">
        <f t="shared" si="0"/>
        <v>0</v>
      </c>
    </row>
    <row r="20" spans="1:7" ht="15.95" customHeight="1" x14ac:dyDescent="0.2">
      <c r="A20" s="431"/>
      <c r="B20" s="28"/>
      <c r="C20" s="433"/>
      <c r="D20" s="28"/>
      <c r="E20" s="28"/>
      <c r="F20" s="28"/>
      <c r="G20" s="57">
        <f t="shared" si="0"/>
        <v>0</v>
      </c>
    </row>
    <row r="21" spans="1:7" ht="15.95" customHeight="1" x14ac:dyDescent="0.2">
      <c r="A21" s="431"/>
      <c r="B21" s="28"/>
      <c r="C21" s="433"/>
      <c r="D21" s="28"/>
      <c r="E21" s="28"/>
      <c r="F21" s="28"/>
      <c r="G21" s="57">
        <f t="shared" si="0"/>
        <v>0</v>
      </c>
    </row>
    <row r="22" spans="1:7" ht="15.95" customHeight="1" thickBot="1" x14ac:dyDescent="0.25">
      <c r="A22" s="58"/>
      <c r="B22" s="29"/>
      <c r="C22" s="434"/>
      <c r="D22" s="29"/>
      <c r="E22" s="29"/>
      <c r="F22" s="29"/>
      <c r="G22" s="59">
        <f t="shared" si="0"/>
        <v>0</v>
      </c>
    </row>
    <row r="23" spans="1:7" s="62" customFormat="1" ht="18" customHeight="1" thickBot="1" x14ac:dyDescent="0.25">
      <c r="A23" s="177" t="s">
        <v>58</v>
      </c>
      <c r="B23" s="60">
        <f>SUM(B5:B22)</f>
        <v>6665000</v>
      </c>
      <c r="C23" s="128"/>
      <c r="D23" s="60">
        <f>SUM(D5:D22)</f>
        <v>2636000</v>
      </c>
      <c r="E23" s="60">
        <f>SUM(E5:E22)</f>
        <v>4029000</v>
      </c>
      <c r="F23" s="60">
        <f>SUM(F5:F22)</f>
        <v>10247098</v>
      </c>
      <c r="G23" s="61">
        <f>SUM(G5:G22)</f>
        <v>14276098</v>
      </c>
    </row>
    <row r="25" spans="1:7" ht="12.75" customHeight="1" x14ac:dyDescent="0.2">
      <c r="A25" s="620" t="s">
        <v>623</v>
      </c>
      <c r="B25" s="620"/>
      <c r="C25" s="620"/>
    </row>
  </sheetData>
  <mergeCells count="2">
    <mergeCell ref="A1:G1"/>
    <mergeCell ref="A25:C25"/>
  </mergeCells>
  <printOptions horizontalCentered="1"/>
  <pageMargins left="0.78740157480314965" right="0.78740157480314965" top="1.02" bottom="0.98425196850393704" header="0.78740157480314965" footer="0.78740157480314965"/>
  <pageSetup paperSize="9" scale="96" orientation="landscape" horizontalDpi="300" verticalDpi="300" r:id="rId1"/>
  <headerFooter alignWithMargins="0">
    <oddHeader>&amp;R&amp;"Times New Roman CE,Félkövér dőlt"&amp;11&amp;X 6&amp;X 3. melléklet a 2/2016. (II.26.) önkormányzati rendelethez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4D03-732E-437F-AF8C-D1364478B55C}">
  <sheetPr>
    <tabColor rgb="FF92D050"/>
  </sheetPr>
  <dimension ref="A1:G26"/>
  <sheetViews>
    <sheetView view="pageLayout" zoomScaleNormal="100" workbookViewId="0">
      <selection activeCell="A26" sqref="A26:D26"/>
    </sheetView>
  </sheetViews>
  <sheetFormatPr defaultRowHeight="12.75" x14ac:dyDescent="0.2"/>
  <cols>
    <col min="1" max="1" width="54.1640625" style="46" customWidth="1"/>
    <col min="2" max="2" width="15.6640625" style="45" customWidth="1"/>
    <col min="3" max="3" width="16.33203125" style="45" customWidth="1"/>
    <col min="4" max="5" width="18" style="45" customWidth="1"/>
    <col min="6" max="6" width="16.6640625" style="45" customWidth="1"/>
    <col min="7" max="7" width="18.83203125" style="45" customWidth="1"/>
    <col min="8" max="9" width="12.83203125" style="45" customWidth="1"/>
    <col min="10" max="10" width="13.83203125" style="45" customWidth="1"/>
    <col min="11" max="16384" width="9.33203125" style="45"/>
  </cols>
  <sheetData>
    <row r="1" spans="1:7" ht="24.75" customHeight="1" x14ac:dyDescent="0.2">
      <c r="A1" s="619" t="s">
        <v>1</v>
      </c>
      <c r="B1" s="619"/>
      <c r="C1" s="619"/>
      <c r="D1" s="619"/>
      <c r="E1" s="619"/>
      <c r="F1" s="619"/>
      <c r="G1" s="619"/>
    </row>
    <row r="2" spans="1:7" ht="23.25" customHeight="1" thickBot="1" x14ac:dyDescent="0.3">
      <c r="A2" s="174"/>
      <c r="B2" s="56"/>
      <c r="C2" s="56"/>
      <c r="D2" s="56"/>
      <c r="E2" s="56"/>
      <c r="F2" s="56"/>
      <c r="G2" s="52"/>
    </row>
    <row r="3" spans="1:7" s="47" customFormat="1" ht="48.75" customHeight="1" thickBot="1" x14ac:dyDescent="0.25">
      <c r="A3" s="175" t="s">
        <v>62</v>
      </c>
      <c r="B3" s="176" t="s">
        <v>60</v>
      </c>
      <c r="C3" s="176" t="s">
        <v>61</v>
      </c>
      <c r="D3" s="176" t="str">
        <f>+'[1]3.sz.mell.'!D3</f>
        <v>Felhasználás   2015. XII. 31-ig</v>
      </c>
      <c r="E3" s="176" t="str">
        <f>+CONCATENATE(LEFT([1]ÖSSZEFÜGGÉSEK!A6,4),". évi",CHAR(10),"eredeti előirányzat")</f>
        <v>2016. évi
eredeti előirányzat</v>
      </c>
      <c r="F3" s="176" t="str">
        <f>+CONCATENATE("1. sz. módosítás",CHAR(10),LEFT([1]ÖSSZEFÜGGÉSEK!A6,4),".
(±)")</f>
        <v>1. sz. módosítás
2016.
(±)</v>
      </c>
      <c r="G3" s="53" t="s">
        <v>616</v>
      </c>
    </row>
    <row r="4" spans="1:7" s="56" customFormat="1" ht="15" customHeight="1" thickBot="1" x14ac:dyDescent="0.25">
      <c r="A4" s="54" t="s">
        <v>453</v>
      </c>
      <c r="B4" s="55" t="s">
        <v>454</v>
      </c>
      <c r="C4" s="55" t="s">
        <v>455</v>
      </c>
      <c r="D4" s="55" t="s">
        <v>457</v>
      </c>
      <c r="E4" s="55" t="s">
        <v>456</v>
      </c>
      <c r="F4" s="55" t="s">
        <v>458</v>
      </c>
      <c r="G4" s="487" t="s">
        <v>605</v>
      </c>
    </row>
    <row r="5" spans="1:7" ht="15.95" customHeight="1" x14ac:dyDescent="0.2">
      <c r="A5" s="63" t="s">
        <v>615</v>
      </c>
      <c r="B5" s="64">
        <v>1077595</v>
      </c>
      <c r="C5" s="435" t="s">
        <v>538</v>
      </c>
      <c r="D5" s="64"/>
      <c r="E5" s="64">
        <v>1000000</v>
      </c>
      <c r="F5" s="64">
        <v>77595</v>
      </c>
      <c r="G5" s="65">
        <f t="shared" ref="G5:G23" si="0">E5+F5</f>
        <v>1077595</v>
      </c>
    </row>
    <row r="6" spans="1:7" ht="15.95" customHeight="1" x14ac:dyDescent="0.2">
      <c r="A6" s="63" t="s">
        <v>533</v>
      </c>
      <c r="B6" s="64">
        <v>1346000</v>
      </c>
      <c r="C6" s="435" t="s">
        <v>538</v>
      </c>
      <c r="D6" s="64"/>
      <c r="E6" s="64">
        <v>1346000</v>
      </c>
      <c r="F6" s="64">
        <v>-1346000</v>
      </c>
      <c r="G6" s="65">
        <f t="shared" si="0"/>
        <v>0</v>
      </c>
    </row>
    <row r="7" spans="1:7" ht="15.95" customHeight="1" x14ac:dyDescent="0.2">
      <c r="A7" s="63" t="s">
        <v>614</v>
      </c>
      <c r="B7" s="64">
        <v>400000</v>
      </c>
      <c r="C7" s="435" t="s">
        <v>538</v>
      </c>
      <c r="D7" s="64"/>
      <c r="E7" s="64">
        <v>400000</v>
      </c>
      <c r="F7" s="64">
        <v>-400000</v>
      </c>
      <c r="G7" s="65">
        <f t="shared" si="0"/>
        <v>0</v>
      </c>
    </row>
    <row r="8" spans="1:7" ht="15.95" customHeight="1" x14ac:dyDescent="0.2">
      <c r="A8" s="63" t="s">
        <v>613</v>
      </c>
      <c r="B8" s="64">
        <v>700000</v>
      </c>
      <c r="C8" s="435" t="s">
        <v>538</v>
      </c>
      <c r="D8" s="64"/>
      <c r="E8" s="64">
        <v>700000</v>
      </c>
      <c r="F8" s="64">
        <v>-700000</v>
      </c>
      <c r="G8" s="65">
        <f t="shared" si="0"/>
        <v>0</v>
      </c>
    </row>
    <row r="9" spans="1:7" ht="15.95" customHeight="1" x14ac:dyDescent="0.2">
      <c r="A9" s="63" t="s">
        <v>537</v>
      </c>
      <c r="B9" s="64">
        <v>2000000</v>
      </c>
      <c r="C9" s="435" t="s">
        <v>538</v>
      </c>
      <c r="D9" s="64"/>
      <c r="E9" s="64">
        <v>2000000</v>
      </c>
      <c r="F9" s="64">
        <v>-2000000</v>
      </c>
      <c r="G9" s="65">
        <f t="shared" si="0"/>
        <v>0</v>
      </c>
    </row>
    <row r="10" spans="1:7" ht="15.95" customHeight="1" x14ac:dyDescent="0.2">
      <c r="A10" s="63" t="s">
        <v>612</v>
      </c>
      <c r="B10" s="64">
        <v>5649634</v>
      </c>
      <c r="C10" s="435" t="s">
        <v>538</v>
      </c>
      <c r="D10" s="64"/>
      <c r="E10" s="64"/>
      <c r="F10" s="64">
        <v>5649634</v>
      </c>
      <c r="G10" s="65">
        <f t="shared" si="0"/>
        <v>5649634</v>
      </c>
    </row>
    <row r="11" spans="1:7" ht="15.95" customHeight="1" x14ac:dyDescent="0.2">
      <c r="A11" s="63" t="s">
        <v>611</v>
      </c>
      <c r="B11" s="64">
        <v>6958701</v>
      </c>
      <c r="C11" s="435" t="s">
        <v>538</v>
      </c>
      <c r="D11" s="64"/>
      <c r="E11" s="64"/>
      <c r="F11" s="64">
        <v>6958701</v>
      </c>
      <c r="G11" s="65">
        <f t="shared" si="0"/>
        <v>6958701</v>
      </c>
    </row>
    <row r="12" spans="1:7" ht="15.95" customHeight="1" x14ac:dyDescent="0.2">
      <c r="A12" s="63"/>
      <c r="B12" s="64"/>
      <c r="C12" s="435"/>
      <c r="D12" s="64"/>
      <c r="E12" s="64"/>
      <c r="F12" s="64"/>
      <c r="G12" s="65">
        <f t="shared" si="0"/>
        <v>0</v>
      </c>
    </row>
    <row r="13" spans="1:7" ht="15.95" customHeight="1" x14ac:dyDescent="0.2">
      <c r="A13" s="63"/>
      <c r="B13" s="64"/>
      <c r="C13" s="435"/>
      <c r="D13" s="64"/>
      <c r="E13" s="64"/>
      <c r="F13" s="64"/>
      <c r="G13" s="65">
        <f t="shared" si="0"/>
        <v>0</v>
      </c>
    </row>
    <row r="14" spans="1:7" ht="15.95" customHeight="1" x14ac:dyDescent="0.2">
      <c r="A14" s="63"/>
      <c r="B14" s="64"/>
      <c r="C14" s="435"/>
      <c r="D14" s="64"/>
      <c r="E14" s="64"/>
      <c r="F14" s="64"/>
      <c r="G14" s="65">
        <f t="shared" si="0"/>
        <v>0</v>
      </c>
    </row>
    <row r="15" spans="1:7" ht="15.95" customHeight="1" x14ac:dyDescent="0.2">
      <c r="A15" s="63"/>
      <c r="B15" s="64"/>
      <c r="C15" s="435"/>
      <c r="D15" s="64"/>
      <c r="E15" s="64"/>
      <c r="F15" s="64"/>
      <c r="G15" s="65">
        <f t="shared" si="0"/>
        <v>0</v>
      </c>
    </row>
    <row r="16" spans="1:7" ht="15.95" customHeight="1" x14ac:dyDescent="0.2">
      <c r="A16" s="63"/>
      <c r="B16" s="64"/>
      <c r="C16" s="435"/>
      <c r="D16" s="64"/>
      <c r="E16" s="64"/>
      <c r="F16" s="64"/>
      <c r="G16" s="65">
        <f t="shared" si="0"/>
        <v>0</v>
      </c>
    </row>
    <row r="17" spans="1:7" ht="15.95" customHeight="1" x14ac:dyDescent="0.2">
      <c r="A17" s="63"/>
      <c r="B17" s="64"/>
      <c r="C17" s="435"/>
      <c r="D17" s="64"/>
      <c r="E17" s="64"/>
      <c r="F17" s="64"/>
      <c r="G17" s="65">
        <f t="shared" si="0"/>
        <v>0</v>
      </c>
    </row>
    <row r="18" spans="1:7" ht="15.95" customHeight="1" x14ac:dyDescent="0.2">
      <c r="A18" s="63"/>
      <c r="B18" s="64"/>
      <c r="C18" s="435"/>
      <c r="D18" s="64"/>
      <c r="E18" s="64"/>
      <c r="F18" s="64"/>
      <c r="G18" s="65">
        <f t="shared" si="0"/>
        <v>0</v>
      </c>
    </row>
    <row r="19" spans="1:7" ht="15.95" customHeight="1" x14ac:dyDescent="0.2">
      <c r="A19" s="63"/>
      <c r="B19" s="64"/>
      <c r="C19" s="435"/>
      <c r="D19" s="64"/>
      <c r="E19" s="64"/>
      <c r="F19" s="64"/>
      <c r="G19" s="65">
        <f t="shared" si="0"/>
        <v>0</v>
      </c>
    </row>
    <row r="20" spans="1:7" ht="15.95" customHeight="1" x14ac:dyDescent="0.2">
      <c r="A20" s="63"/>
      <c r="B20" s="64"/>
      <c r="C20" s="435"/>
      <c r="D20" s="64"/>
      <c r="E20" s="64"/>
      <c r="F20" s="64"/>
      <c r="G20" s="65">
        <f t="shared" si="0"/>
        <v>0</v>
      </c>
    </row>
    <row r="21" spans="1:7" ht="15.95" customHeight="1" x14ac:dyDescent="0.2">
      <c r="A21" s="63"/>
      <c r="B21" s="64"/>
      <c r="C21" s="435"/>
      <c r="D21" s="64"/>
      <c r="E21" s="64"/>
      <c r="F21" s="64"/>
      <c r="G21" s="65">
        <f t="shared" si="0"/>
        <v>0</v>
      </c>
    </row>
    <row r="22" spans="1:7" ht="15.95" customHeight="1" x14ac:dyDescent="0.2">
      <c r="A22" s="63"/>
      <c r="B22" s="64"/>
      <c r="C22" s="435"/>
      <c r="D22" s="64"/>
      <c r="E22" s="64"/>
      <c r="F22" s="64"/>
      <c r="G22" s="65">
        <f t="shared" si="0"/>
        <v>0</v>
      </c>
    </row>
    <row r="23" spans="1:7" ht="15.95" customHeight="1" thickBot="1" x14ac:dyDescent="0.25">
      <c r="A23" s="66"/>
      <c r="B23" s="67"/>
      <c r="C23" s="436"/>
      <c r="D23" s="67"/>
      <c r="E23" s="67"/>
      <c r="F23" s="67"/>
      <c r="G23" s="68">
        <f t="shared" si="0"/>
        <v>0</v>
      </c>
    </row>
    <row r="24" spans="1:7" s="62" customFormat="1" ht="18" customHeight="1" thickBot="1" x14ac:dyDescent="0.25">
      <c r="A24" s="177" t="s">
        <v>58</v>
      </c>
      <c r="B24" s="178">
        <f>SUM(B5:B23)</f>
        <v>18131930</v>
      </c>
      <c r="C24" s="129"/>
      <c r="D24" s="178">
        <f>SUM(D5:D23)</f>
        <v>0</v>
      </c>
      <c r="E24" s="178"/>
      <c r="F24" s="178">
        <f>SUM(F5:F23)</f>
        <v>8239930</v>
      </c>
      <c r="G24" s="69">
        <f>SUM(G5:G23)</f>
        <v>13685930</v>
      </c>
    </row>
    <row r="26" spans="1:7" x14ac:dyDescent="0.2">
      <c r="A26" s="621" t="s">
        <v>624</v>
      </c>
      <c r="B26" s="621"/>
      <c r="C26" s="621"/>
      <c r="D26" s="621"/>
    </row>
  </sheetData>
  <mergeCells count="2">
    <mergeCell ref="A1:G1"/>
    <mergeCell ref="A26:D26"/>
  </mergeCells>
  <printOptions horizontalCentered="1"/>
  <pageMargins left="0.78740157480314965" right="0.78740157480314965" top="1.2369791666666667" bottom="0.98425196850393704" header="0.78740157480314965" footer="0.78740157480314965"/>
  <pageSetup paperSize="9" scale="91" orientation="landscape" horizontalDpi="300" verticalDpi="300" r:id="rId1"/>
  <headerFooter alignWithMargins="0">
    <oddHeader xml:space="preserve">&amp;R&amp;"Times New Roman CE,Félkövér dőlt"&amp;11&amp;X 7&amp;X 4. melléklet a 2/2016. (II.26.) önkormányzati rendelethez&amp;"Times New Roman CE,Normál"&amp;10
   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DC630-D612-47A1-941D-380F70C3482E}">
  <sheetPr>
    <tabColor rgb="FF92D050"/>
  </sheetPr>
  <dimension ref="A1:D8"/>
  <sheetViews>
    <sheetView view="pageLayout" zoomScaleNormal="120" workbookViewId="0">
      <selection activeCell="B4" sqref="B4"/>
    </sheetView>
  </sheetViews>
  <sheetFormatPr defaultRowHeight="15" x14ac:dyDescent="0.25"/>
  <cols>
    <col min="1" max="1" width="5.6640625" style="155" customWidth="1"/>
    <col min="2" max="2" width="66.83203125" style="155" customWidth="1"/>
    <col min="3" max="3" width="27" style="155" customWidth="1"/>
    <col min="4" max="16384" width="9.33203125" style="155"/>
  </cols>
  <sheetData>
    <row r="1" spans="1:4" ht="33" customHeight="1" x14ac:dyDescent="0.25">
      <c r="A1" s="622" t="s">
        <v>540</v>
      </c>
      <c r="B1" s="622"/>
      <c r="C1" s="622"/>
    </row>
    <row r="2" spans="1:4" ht="15.95" customHeight="1" thickBot="1" x14ac:dyDescent="0.3">
      <c r="A2" s="156"/>
      <c r="B2" s="156"/>
      <c r="C2" s="158" t="s">
        <v>48</v>
      </c>
      <c r="D2" s="157"/>
    </row>
    <row r="3" spans="1:4" ht="26.25" customHeight="1" thickBot="1" x14ac:dyDescent="0.3">
      <c r="A3" s="160" t="s">
        <v>10</v>
      </c>
      <c r="B3" s="161" t="s">
        <v>176</v>
      </c>
      <c r="C3" s="162" t="s">
        <v>183</v>
      </c>
    </row>
    <row r="4" spans="1:4" ht="15.75" thickBot="1" x14ac:dyDescent="0.3">
      <c r="A4" s="163"/>
      <c r="B4" s="482" t="s">
        <v>453</v>
      </c>
      <c r="C4" s="483" t="s">
        <v>454</v>
      </c>
    </row>
    <row r="5" spans="1:4" x14ac:dyDescent="0.25">
      <c r="A5" s="164" t="s">
        <v>12</v>
      </c>
      <c r="B5" s="171" t="s">
        <v>525</v>
      </c>
      <c r="C5" s="168"/>
    </row>
    <row r="6" spans="1:4" x14ac:dyDescent="0.25">
      <c r="A6" s="165" t="s">
        <v>13</v>
      </c>
      <c r="B6" s="172"/>
      <c r="C6" s="169"/>
    </row>
    <row r="7" spans="1:4" ht="15.75" thickBot="1" x14ac:dyDescent="0.3">
      <c r="A7" s="166" t="s">
        <v>14</v>
      </c>
      <c r="B7" s="173"/>
      <c r="C7" s="170"/>
    </row>
    <row r="8" spans="1:4" s="429" customFormat="1" ht="17.25" customHeight="1" thickBot="1" x14ac:dyDescent="0.25">
      <c r="A8" s="430" t="s">
        <v>15</v>
      </c>
      <c r="B8" s="140" t="s">
        <v>177</v>
      </c>
      <c r="C8" s="167">
        <f>SUM(C5:C7)</f>
        <v>0</v>
      </c>
    </row>
  </sheetData>
  <mergeCells count="1">
    <mergeCell ref="A1:C1"/>
  </mergeCells>
  <phoneticPr fontId="29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2/2016. (II.26.)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363AD-12DB-46CE-99D0-A90A94865B3B}">
  <sheetPr>
    <tabColor rgb="FF92D050"/>
  </sheetPr>
  <dimension ref="A1:F23"/>
  <sheetViews>
    <sheetView view="pageLayout" zoomScaleNormal="100" workbookViewId="0">
      <selection activeCell="D5" sqref="D5"/>
    </sheetView>
  </sheetViews>
  <sheetFormatPr defaultRowHeight="12.75" x14ac:dyDescent="0.2"/>
  <cols>
    <col min="1" max="1" width="47.1640625" style="46" customWidth="1"/>
    <col min="2" max="2" width="15.6640625" style="45" customWidth="1"/>
    <col min="3" max="3" width="16.33203125" style="45" customWidth="1"/>
    <col min="4" max="4" width="18" style="45" customWidth="1"/>
    <col min="5" max="5" width="16.6640625" style="45" customWidth="1"/>
    <col min="6" max="6" width="18.83203125" style="56" customWidth="1"/>
    <col min="7" max="8" width="12.83203125" style="45" customWidth="1"/>
    <col min="9" max="9" width="13.83203125" style="45" customWidth="1"/>
    <col min="10" max="16384" width="9.33203125" style="45"/>
  </cols>
  <sheetData>
    <row r="1" spans="1:6" ht="25.5" customHeight="1" x14ac:dyDescent="0.2">
      <c r="A1" s="619" t="s">
        <v>0</v>
      </c>
      <c r="B1" s="619"/>
      <c r="C1" s="619"/>
      <c r="D1" s="619"/>
      <c r="E1" s="619"/>
      <c r="F1" s="619"/>
    </row>
    <row r="2" spans="1:6" ht="22.5" customHeight="1" thickBot="1" x14ac:dyDescent="0.3">
      <c r="A2" s="174"/>
      <c r="B2" s="56"/>
      <c r="C2" s="56"/>
      <c r="D2" s="56"/>
      <c r="E2" s="56"/>
      <c r="F2" s="52" t="s">
        <v>55</v>
      </c>
    </row>
    <row r="3" spans="1:6" s="47" customFormat="1" ht="44.25" customHeight="1" thickBot="1" x14ac:dyDescent="0.25">
      <c r="A3" s="175" t="s">
        <v>59</v>
      </c>
      <c r="B3" s="176" t="s">
        <v>60</v>
      </c>
      <c r="C3" s="176" t="s">
        <v>61</v>
      </c>
      <c r="D3" s="176" t="str">
        <f>+CONCATENATE("Felhasználás   ",LEFT(ÖSSZEFÜGGÉSEK!A5,4)-1,". XII. 31-ig")</f>
        <v>Felhasználás   2015. XII. 31-ig</v>
      </c>
      <c r="E3" s="176" t="e">
        <f>+#REF!</f>
        <v>#REF!</v>
      </c>
      <c r="F3" s="53" t="str">
        <f>+CONCATENATE(LEFT(ÖSSZEFÜGGÉSEK!A5,4),". utáni szükséglet")</f>
        <v>2016. utáni szükséglet</v>
      </c>
    </row>
    <row r="4" spans="1:6" s="56" customFormat="1" ht="12" customHeight="1" thickBot="1" x14ac:dyDescent="0.25">
      <c r="A4" s="54" t="s">
        <v>453</v>
      </c>
      <c r="B4" s="55" t="s">
        <v>454</v>
      </c>
      <c r="C4" s="55" t="s">
        <v>455</v>
      </c>
      <c r="D4" s="55" t="s">
        <v>457</v>
      </c>
      <c r="E4" s="55" t="s">
        <v>456</v>
      </c>
      <c r="F4" s="486" t="s">
        <v>520</v>
      </c>
    </row>
    <row r="5" spans="1:6" ht="15.95" customHeight="1" x14ac:dyDescent="0.2">
      <c r="A5" s="431" t="s">
        <v>526</v>
      </c>
      <c r="B5" s="28">
        <v>3665</v>
      </c>
      <c r="C5" s="433" t="s">
        <v>532</v>
      </c>
      <c r="D5" s="28">
        <v>2636</v>
      </c>
      <c r="E5" s="28">
        <v>1029</v>
      </c>
      <c r="F5" s="57">
        <f t="shared" ref="F5:F22" si="0">B5-D5-E5</f>
        <v>0</v>
      </c>
    </row>
    <row r="6" spans="1:6" ht="15.95" customHeight="1" x14ac:dyDescent="0.2">
      <c r="A6" s="431" t="s">
        <v>527</v>
      </c>
      <c r="B6" s="28">
        <v>1000</v>
      </c>
      <c r="C6" s="433" t="s">
        <v>528</v>
      </c>
      <c r="D6" s="28"/>
      <c r="E6" s="28">
        <v>1000</v>
      </c>
      <c r="F6" s="57">
        <f t="shared" si="0"/>
        <v>0</v>
      </c>
    </row>
    <row r="7" spans="1:6" ht="15.95" customHeight="1" x14ac:dyDescent="0.2">
      <c r="A7" s="431" t="s">
        <v>529</v>
      </c>
      <c r="B7" s="28">
        <v>560</v>
      </c>
      <c r="C7" s="433" t="s">
        <v>530</v>
      </c>
      <c r="D7" s="28"/>
      <c r="E7" s="28">
        <v>560</v>
      </c>
      <c r="F7" s="57">
        <f t="shared" si="0"/>
        <v>0</v>
      </c>
    </row>
    <row r="8" spans="1:6" ht="15.95" customHeight="1" x14ac:dyDescent="0.2">
      <c r="A8" s="432" t="s">
        <v>531</v>
      </c>
      <c r="B8" s="28">
        <v>2000</v>
      </c>
      <c r="C8" s="433" t="s">
        <v>528</v>
      </c>
      <c r="D8" s="28"/>
      <c r="E8" s="28">
        <v>2000</v>
      </c>
      <c r="F8" s="57">
        <f t="shared" si="0"/>
        <v>0</v>
      </c>
    </row>
    <row r="9" spans="1:6" ht="15.95" customHeight="1" x14ac:dyDescent="0.2">
      <c r="A9" s="431"/>
      <c r="B9" s="28"/>
      <c r="C9" s="433"/>
      <c r="D9" s="28"/>
      <c r="E9" s="28"/>
      <c r="F9" s="57">
        <f t="shared" si="0"/>
        <v>0</v>
      </c>
    </row>
    <row r="10" spans="1:6" ht="15.95" customHeight="1" x14ac:dyDescent="0.2">
      <c r="A10" s="432"/>
      <c r="B10" s="28"/>
      <c r="C10" s="433"/>
      <c r="D10" s="28"/>
      <c r="E10" s="28"/>
      <c r="F10" s="57">
        <f t="shared" si="0"/>
        <v>0</v>
      </c>
    </row>
    <row r="11" spans="1:6" ht="15.95" customHeight="1" x14ac:dyDescent="0.2">
      <c r="A11" s="431"/>
      <c r="B11" s="28"/>
      <c r="C11" s="433"/>
      <c r="D11" s="28"/>
      <c r="E11" s="28"/>
      <c r="F11" s="57">
        <f t="shared" si="0"/>
        <v>0</v>
      </c>
    </row>
    <row r="12" spans="1:6" ht="15.95" customHeight="1" x14ac:dyDescent="0.2">
      <c r="A12" s="431"/>
      <c r="B12" s="28"/>
      <c r="C12" s="433"/>
      <c r="D12" s="28"/>
      <c r="E12" s="28"/>
      <c r="F12" s="57">
        <f t="shared" si="0"/>
        <v>0</v>
      </c>
    </row>
    <row r="13" spans="1:6" ht="15.95" customHeight="1" x14ac:dyDescent="0.2">
      <c r="A13" s="431"/>
      <c r="B13" s="28"/>
      <c r="C13" s="433"/>
      <c r="D13" s="28"/>
      <c r="E13" s="28"/>
      <c r="F13" s="57">
        <f t="shared" si="0"/>
        <v>0</v>
      </c>
    </row>
    <row r="14" spans="1:6" ht="15.95" customHeight="1" x14ac:dyDescent="0.2">
      <c r="A14" s="431"/>
      <c r="B14" s="28"/>
      <c r="C14" s="433"/>
      <c r="D14" s="28"/>
      <c r="E14" s="28"/>
      <c r="F14" s="57">
        <f t="shared" si="0"/>
        <v>0</v>
      </c>
    </row>
    <row r="15" spans="1:6" ht="15.95" customHeight="1" x14ac:dyDescent="0.2">
      <c r="A15" s="431"/>
      <c r="B15" s="28"/>
      <c r="C15" s="433"/>
      <c r="D15" s="28"/>
      <c r="E15" s="28"/>
      <c r="F15" s="57">
        <f t="shared" si="0"/>
        <v>0</v>
      </c>
    </row>
    <row r="16" spans="1:6" ht="15.95" customHeight="1" x14ac:dyDescent="0.2">
      <c r="A16" s="431"/>
      <c r="B16" s="28"/>
      <c r="C16" s="433"/>
      <c r="D16" s="28"/>
      <c r="E16" s="28"/>
      <c r="F16" s="57">
        <f t="shared" si="0"/>
        <v>0</v>
      </c>
    </row>
    <row r="17" spans="1:6" ht="15.95" customHeight="1" x14ac:dyDescent="0.2">
      <c r="A17" s="431"/>
      <c r="B17" s="28"/>
      <c r="C17" s="433"/>
      <c r="D17" s="28"/>
      <c r="E17" s="28"/>
      <c r="F17" s="57">
        <f t="shared" si="0"/>
        <v>0</v>
      </c>
    </row>
    <row r="18" spans="1:6" ht="15.95" customHeight="1" x14ac:dyDescent="0.2">
      <c r="A18" s="431"/>
      <c r="B18" s="28"/>
      <c r="C18" s="433"/>
      <c r="D18" s="28"/>
      <c r="E18" s="28"/>
      <c r="F18" s="57">
        <f t="shared" si="0"/>
        <v>0</v>
      </c>
    </row>
    <row r="19" spans="1:6" ht="15.95" customHeight="1" x14ac:dyDescent="0.2">
      <c r="A19" s="431"/>
      <c r="B19" s="28"/>
      <c r="C19" s="433"/>
      <c r="D19" s="28"/>
      <c r="E19" s="28"/>
      <c r="F19" s="57">
        <f t="shared" si="0"/>
        <v>0</v>
      </c>
    </row>
    <row r="20" spans="1:6" ht="15.95" customHeight="1" x14ac:dyDescent="0.2">
      <c r="A20" s="431"/>
      <c r="B20" s="28"/>
      <c r="C20" s="433"/>
      <c r="D20" s="28"/>
      <c r="E20" s="28"/>
      <c r="F20" s="57">
        <f t="shared" si="0"/>
        <v>0</v>
      </c>
    </row>
    <row r="21" spans="1:6" ht="15.95" customHeight="1" x14ac:dyDescent="0.2">
      <c r="A21" s="431"/>
      <c r="B21" s="28"/>
      <c r="C21" s="433"/>
      <c r="D21" s="28"/>
      <c r="E21" s="28"/>
      <c r="F21" s="57">
        <f t="shared" si="0"/>
        <v>0</v>
      </c>
    </row>
    <row r="22" spans="1:6" ht="15.95" customHeight="1" thickBot="1" x14ac:dyDescent="0.25">
      <c r="A22" s="58"/>
      <c r="B22" s="29"/>
      <c r="C22" s="434"/>
      <c r="D22" s="29"/>
      <c r="E22" s="29"/>
      <c r="F22" s="59">
        <f t="shared" si="0"/>
        <v>0</v>
      </c>
    </row>
    <row r="23" spans="1:6" s="62" customFormat="1" ht="18" customHeight="1" thickBot="1" x14ac:dyDescent="0.25">
      <c r="A23" s="177" t="s">
        <v>58</v>
      </c>
      <c r="B23" s="60">
        <f>SUM(B5:B22)</f>
        <v>7225</v>
      </c>
      <c r="C23" s="128"/>
      <c r="D23" s="60">
        <f>SUM(D5:D22)</f>
        <v>2636</v>
      </c>
      <c r="E23" s="60">
        <f>SUM(E5:E22)</f>
        <v>4589</v>
      </c>
      <c r="F23" s="61">
        <f>SUM(F5:F22)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0236220472440944" bottom="0.98425196850393704" header="0.78740157480314965" footer="0.78740157480314965"/>
  <pageSetup paperSize="9" scale="105" orientation="landscape" horizontalDpi="300" verticalDpi="300" r:id="rId1"/>
  <headerFooter alignWithMargins="0">
    <oddHeader>&amp;R&amp;"Times New Roman CE,Félkövér dőlt"&amp;11 6. melléklet a 2/2016. (II.26.)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237BE-98BC-4C4D-A9ED-1E85CB001E3A}">
  <sheetPr>
    <tabColor rgb="FF92D050"/>
  </sheetPr>
  <dimension ref="A1:F24"/>
  <sheetViews>
    <sheetView view="pageLayout" zoomScaleNormal="100" workbookViewId="0">
      <selection activeCell="C4" sqref="C4"/>
    </sheetView>
  </sheetViews>
  <sheetFormatPr defaultRowHeight="12.75" x14ac:dyDescent="0.2"/>
  <cols>
    <col min="1" max="1" width="60.6640625" style="46" customWidth="1"/>
    <col min="2" max="2" width="15.6640625" style="45" customWidth="1"/>
    <col min="3" max="3" width="16.33203125" style="45" customWidth="1"/>
    <col min="4" max="4" width="18" style="45" customWidth="1"/>
    <col min="5" max="5" width="16.6640625" style="45" customWidth="1"/>
    <col min="6" max="6" width="18.83203125" style="45" customWidth="1"/>
    <col min="7" max="8" width="12.83203125" style="45" customWidth="1"/>
    <col min="9" max="9" width="13.83203125" style="45" customWidth="1"/>
    <col min="10" max="16384" width="9.33203125" style="45"/>
  </cols>
  <sheetData>
    <row r="1" spans="1:6" ht="24.75" customHeight="1" x14ac:dyDescent="0.2">
      <c r="A1" s="619" t="s">
        <v>1</v>
      </c>
      <c r="B1" s="619"/>
      <c r="C1" s="619"/>
      <c r="D1" s="619"/>
      <c r="E1" s="619"/>
      <c r="F1" s="619"/>
    </row>
    <row r="2" spans="1:6" ht="23.25" customHeight="1" thickBot="1" x14ac:dyDescent="0.3">
      <c r="A2" s="174"/>
      <c r="B2" s="56"/>
      <c r="C2" s="56"/>
      <c r="D2" s="56"/>
      <c r="E2" s="56"/>
      <c r="F2" s="52" t="s">
        <v>55</v>
      </c>
    </row>
    <row r="3" spans="1:6" s="47" customFormat="1" ht="48.75" customHeight="1" thickBot="1" x14ac:dyDescent="0.25">
      <c r="A3" s="175" t="s">
        <v>62</v>
      </c>
      <c r="B3" s="176" t="s">
        <v>60</v>
      </c>
      <c r="C3" s="176" t="s">
        <v>61</v>
      </c>
      <c r="D3" s="176" t="str">
        <f>+'6.sz.mell.'!D3</f>
        <v>Felhasználás   2015. XII. 31-ig</v>
      </c>
      <c r="E3" s="176" t="e">
        <f>+'6.sz.mell.'!E3</f>
        <v>#REF!</v>
      </c>
      <c r="F3" s="484" t="str">
        <f>+CONCATENATE(LEFT(ÖSSZEFÜGGÉSEK!A5,4),". utáni szükséglet ",CHAR(10),"")</f>
        <v xml:space="preserve">2016. utáni szükséglet 
</v>
      </c>
    </row>
    <row r="4" spans="1:6" s="56" customFormat="1" ht="15" customHeight="1" thickBot="1" x14ac:dyDescent="0.25">
      <c r="A4" s="54" t="s">
        <v>453</v>
      </c>
      <c r="B4" s="55" t="s">
        <v>454</v>
      </c>
      <c r="C4" s="55" t="s">
        <v>455</v>
      </c>
      <c r="D4" s="55" t="s">
        <v>457</v>
      </c>
      <c r="E4" s="55" t="s">
        <v>456</v>
      </c>
      <c r="F4" s="487" t="s">
        <v>520</v>
      </c>
    </row>
    <row r="5" spans="1:6" ht="15.95" customHeight="1" x14ac:dyDescent="0.2">
      <c r="A5" s="63" t="s">
        <v>533</v>
      </c>
      <c r="B5" s="64">
        <v>1346</v>
      </c>
      <c r="C5" s="435" t="s">
        <v>538</v>
      </c>
      <c r="D5" s="64"/>
      <c r="E5" s="64">
        <v>1346</v>
      </c>
      <c r="F5" s="65">
        <f t="shared" ref="F5:F23" si="0">B5-D5-E5</f>
        <v>0</v>
      </c>
    </row>
    <row r="6" spans="1:6" ht="15.95" customHeight="1" x14ac:dyDescent="0.2">
      <c r="A6" s="63" t="s">
        <v>534</v>
      </c>
      <c r="B6" s="64">
        <v>1000</v>
      </c>
      <c r="C6" s="435" t="s">
        <v>538</v>
      </c>
      <c r="D6" s="64"/>
      <c r="E6" s="64">
        <v>1000</v>
      </c>
      <c r="F6" s="65">
        <f t="shared" si="0"/>
        <v>0</v>
      </c>
    </row>
    <row r="7" spans="1:6" ht="15.95" customHeight="1" x14ac:dyDescent="0.2">
      <c r="A7" s="63" t="s">
        <v>535</v>
      </c>
      <c r="B7" s="64">
        <v>400</v>
      </c>
      <c r="C7" s="435" t="s">
        <v>538</v>
      </c>
      <c r="D7" s="64"/>
      <c r="E7" s="64">
        <v>400</v>
      </c>
      <c r="F7" s="65">
        <f t="shared" si="0"/>
        <v>0</v>
      </c>
    </row>
    <row r="8" spans="1:6" ht="15.95" customHeight="1" x14ac:dyDescent="0.2">
      <c r="A8" s="63" t="s">
        <v>536</v>
      </c>
      <c r="B8" s="64">
        <v>700</v>
      </c>
      <c r="C8" s="435" t="s">
        <v>539</v>
      </c>
      <c r="D8" s="64"/>
      <c r="E8" s="64">
        <v>700</v>
      </c>
      <c r="F8" s="65">
        <f t="shared" si="0"/>
        <v>0</v>
      </c>
    </row>
    <row r="9" spans="1:6" ht="15.95" customHeight="1" x14ac:dyDescent="0.2">
      <c r="A9" s="63" t="s">
        <v>537</v>
      </c>
      <c r="B9" s="64">
        <v>2000</v>
      </c>
      <c r="C9" s="435" t="s">
        <v>538</v>
      </c>
      <c r="D9" s="64"/>
      <c r="E9" s="64">
        <v>2000</v>
      </c>
      <c r="F9" s="65">
        <f t="shared" si="0"/>
        <v>0</v>
      </c>
    </row>
    <row r="10" spans="1:6" ht="15.95" customHeight="1" x14ac:dyDescent="0.2">
      <c r="A10" s="63"/>
      <c r="B10" s="64"/>
      <c r="C10" s="435"/>
      <c r="D10" s="64"/>
      <c r="E10" s="64"/>
      <c r="F10" s="65">
        <f t="shared" si="0"/>
        <v>0</v>
      </c>
    </row>
    <row r="11" spans="1:6" ht="15.95" customHeight="1" x14ac:dyDescent="0.2">
      <c r="A11" s="63"/>
      <c r="B11" s="64"/>
      <c r="C11" s="435"/>
      <c r="D11" s="64"/>
      <c r="E11" s="64"/>
      <c r="F11" s="65">
        <f t="shared" si="0"/>
        <v>0</v>
      </c>
    </row>
    <row r="12" spans="1:6" ht="15.95" customHeight="1" x14ac:dyDescent="0.2">
      <c r="A12" s="63"/>
      <c r="B12" s="64"/>
      <c r="C12" s="435"/>
      <c r="D12" s="64"/>
      <c r="E12" s="64"/>
      <c r="F12" s="65">
        <f t="shared" si="0"/>
        <v>0</v>
      </c>
    </row>
    <row r="13" spans="1:6" ht="15.95" customHeight="1" x14ac:dyDescent="0.2">
      <c r="A13" s="63"/>
      <c r="B13" s="64"/>
      <c r="C13" s="435"/>
      <c r="D13" s="64"/>
      <c r="E13" s="64"/>
      <c r="F13" s="65">
        <f t="shared" si="0"/>
        <v>0</v>
      </c>
    </row>
    <row r="14" spans="1:6" ht="15.95" customHeight="1" x14ac:dyDescent="0.2">
      <c r="A14" s="63"/>
      <c r="B14" s="64"/>
      <c r="C14" s="435"/>
      <c r="D14" s="64"/>
      <c r="E14" s="64"/>
      <c r="F14" s="65">
        <f t="shared" si="0"/>
        <v>0</v>
      </c>
    </row>
    <row r="15" spans="1:6" ht="15.95" customHeight="1" x14ac:dyDescent="0.2">
      <c r="A15" s="63"/>
      <c r="B15" s="64"/>
      <c r="C15" s="435"/>
      <c r="D15" s="64"/>
      <c r="E15" s="64"/>
      <c r="F15" s="65">
        <f t="shared" si="0"/>
        <v>0</v>
      </c>
    </row>
    <row r="16" spans="1:6" ht="15.95" customHeight="1" x14ac:dyDescent="0.2">
      <c r="A16" s="63"/>
      <c r="B16" s="64"/>
      <c r="C16" s="435"/>
      <c r="D16" s="64"/>
      <c r="E16" s="64"/>
      <c r="F16" s="65">
        <f t="shared" si="0"/>
        <v>0</v>
      </c>
    </row>
    <row r="17" spans="1:6" ht="15.95" customHeight="1" x14ac:dyDescent="0.2">
      <c r="A17" s="63"/>
      <c r="B17" s="64"/>
      <c r="C17" s="435"/>
      <c r="D17" s="64"/>
      <c r="E17" s="64"/>
      <c r="F17" s="65">
        <f t="shared" si="0"/>
        <v>0</v>
      </c>
    </row>
    <row r="18" spans="1:6" ht="15.95" customHeight="1" x14ac:dyDescent="0.2">
      <c r="A18" s="63"/>
      <c r="B18" s="64"/>
      <c r="C18" s="435"/>
      <c r="D18" s="64"/>
      <c r="E18" s="64"/>
      <c r="F18" s="65">
        <f t="shared" si="0"/>
        <v>0</v>
      </c>
    </row>
    <row r="19" spans="1:6" ht="15.95" customHeight="1" x14ac:dyDescent="0.2">
      <c r="A19" s="63"/>
      <c r="B19" s="64"/>
      <c r="C19" s="435"/>
      <c r="D19" s="64"/>
      <c r="E19" s="64"/>
      <c r="F19" s="65">
        <f t="shared" si="0"/>
        <v>0</v>
      </c>
    </row>
    <row r="20" spans="1:6" ht="15.95" customHeight="1" x14ac:dyDescent="0.2">
      <c r="A20" s="63"/>
      <c r="B20" s="64"/>
      <c r="C20" s="435"/>
      <c r="D20" s="64"/>
      <c r="E20" s="64"/>
      <c r="F20" s="65">
        <f t="shared" si="0"/>
        <v>0</v>
      </c>
    </row>
    <row r="21" spans="1:6" ht="15.95" customHeight="1" x14ac:dyDescent="0.2">
      <c r="A21" s="63"/>
      <c r="B21" s="64"/>
      <c r="C21" s="435"/>
      <c r="D21" s="64"/>
      <c r="E21" s="64"/>
      <c r="F21" s="65">
        <f t="shared" si="0"/>
        <v>0</v>
      </c>
    </row>
    <row r="22" spans="1:6" ht="15.95" customHeight="1" x14ac:dyDescent="0.2">
      <c r="A22" s="63"/>
      <c r="B22" s="64"/>
      <c r="C22" s="435"/>
      <c r="D22" s="64"/>
      <c r="E22" s="64"/>
      <c r="F22" s="65">
        <f t="shared" si="0"/>
        <v>0</v>
      </c>
    </row>
    <row r="23" spans="1:6" ht="15.95" customHeight="1" thickBot="1" x14ac:dyDescent="0.25">
      <c r="A23" s="66"/>
      <c r="B23" s="67"/>
      <c r="C23" s="436"/>
      <c r="D23" s="67"/>
      <c r="E23" s="67"/>
      <c r="F23" s="68">
        <f t="shared" si="0"/>
        <v>0</v>
      </c>
    </row>
    <row r="24" spans="1:6" s="62" customFormat="1" ht="18" customHeight="1" thickBot="1" x14ac:dyDescent="0.25">
      <c r="A24" s="177" t="s">
        <v>58</v>
      </c>
      <c r="B24" s="178">
        <f>SUM(B5:B23)</f>
        <v>5446</v>
      </c>
      <c r="C24" s="129"/>
      <c r="D24" s="178">
        <f>SUM(D5:D23)</f>
        <v>0</v>
      </c>
      <c r="E24" s="178">
        <f>SUM(E5:E23)</f>
        <v>5446</v>
      </c>
      <c r="F24" s="69">
        <f>SUM(F5:F23)</f>
        <v>0</v>
      </c>
    </row>
  </sheetData>
  <sheetProtection sheet="1"/>
  <mergeCells count="1">
    <mergeCell ref="A1:F1"/>
  </mergeCells>
  <phoneticPr fontId="0" type="noConversion"/>
  <printOptions horizontalCentered="1"/>
  <pageMargins left="0.78740157480314965" right="0.78740157480314965" top="1.2204724409448819" bottom="0.98425196850393704" header="0.78740157480314965" footer="0.78740157480314965"/>
  <pageSetup paperSize="9" scale="95" orientation="landscape" horizontalDpi="300" verticalDpi="300" r:id="rId1"/>
  <headerFooter alignWithMargins="0">
    <oddHeader xml:space="preserve">&amp;R&amp;"Times New Roman CE,Félkövér dőlt"&amp;12 &amp;11 7. melléklet a 2/2016. (II.26.) önkormányzati rendelethez&amp;"Times New Roman CE,Normál"&amp;10
   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2FCC1-6333-4240-B57B-6A0E4E296F25}">
  <sheetPr>
    <tabColor rgb="FF92D050"/>
  </sheetPr>
  <dimension ref="A1:H52"/>
  <sheetViews>
    <sheetView view="pageLayout" zoomScaleNormal="100" workbookViewId="0">
      <selection activeCell="D9" sqref="D9"/>
    </sheetView>
  </sheetViews>
  <sheetFormatPr defaultRowHeight="12.75" x14ac:dyDescent="0.2"/>
  <cols>
    <col min="1" max="1" width="38.6640625" style="49" customWidth="1"/>
    <col min="2" max="5" width="13.83203125" style="49" customWidth="1"/>
    <col min="6" max="16384" width="9.33203125" style="49"/>
  </cols>
  <sheetData>
    <row r="1" spans="1:5" x14ac:dyDescent="0.2">
      <c r="A1" s="189"/>
      <c r="B1" s="189"/>
      <c r="C1" s="189"/>
      <c r="D1" s="189"/>
      <c r="E1" s="189"/>
    </row>
    <row r="2" spans="1:5" ht="15.75" x14ac:dyDescent="0.25">
      <c r="A2" s="190" t="s">
        <v>126</v>
      </c>
      <c r="B2" s="644"/>
      <c r="C2" s="644"/>
      <c r="D2" s="644"/>
      <c r="E2" s="644"/>
    </row>
    <row r="3" spans="1:5" ht="14.25" thickBot="1" x14ac:dyDescent="0.3">
      <c r="A3" s="189"/>
      <c r="B3" s="189"/>
      <c r="C3" s="189"/>
      <c r="D3" s="645" t="s">
        <v>119</v>
      </c>
      <c r="E3" s="645"/>
    </row>
    <row r="4" spans="1:5" ht="15" customHeight="1" thickBot="1" x14ac:dyDescent="0.25">
      <c r="A4" s="191" t="s">
        <v>118</v>
      </c>
      <c r="B4" s="192" t="str">
        <f>CONCATENATE((LEFT(ÖSSZEFÜGGÉSEK!A5,4)),".")</f>
        <v>2016.</v>
      </c>
      <c r="C4" s="192" t="str">
        <f>CONCATENATE((LEFT(ÖSSZEFÜGGÉSEK!A5,4))+1,".")</f>
        <v>2017.</v>
      </c>
      <c r="D4" s="192" t="str">
        <f>CONCATENATE((LEFT(ÖSSZEFÜGGÉSEK!A5,4))+1,". után")</f>
        <v>2017. után</v>
      </c>
      <c r="E4" s="193" t="s">
        <v>45</v>
      </c>
    </row>
    <row r="5" spans="1:5" x14ac:dyDescent="0.2">
      <c r="A5" s="194" t="s">
        <v>120</v>
      </c>
      <c r="B5" s="92">
        <v>0</v>
      </c>
      <c r="C5" s="92"/>
      <c r="D5" s="92"/>
      <c r="E5" s="195">
        <f t="shared" ref="E5:E11" si="0">SUM(B5:D5)</f>
        <v>0</v>
      </c>
    </row>
    <row r="6" spans="1:5" x14ac:dyDescent="0.2">
      <c r="A6" s="196" t="s">
        <v>133</v>
      </c>
      <c r="B6" s="93"/>
      <c r="C6" s="93"/>
      <c r="D6" s="93"/>
      <c r="E6" s="197">
        <f t="shared" si="0"/>
        <v>0</v>
      </c>
    </row>
    <row r="7" spans="1:5" x14ac:dyDescent="0.2">
      <c r="A7" s="198" t="s">
        <v>121</v>
      </c>
      <c r="B7" s="94"/>
      <c r="C7" s="94"/>
      <c r="D7" s="94"/>
      <c r="E7" s="199">
        <f t="shared" si="0"/>
        <v>0</v>
      </c>
    </row>
    <row r="8" spans="1:5" x14ac:dyDescent="0.2">
      <c r="A8" s="198" t="s">
        <v>135</v>
      </c>
      <c r="B8" s="94"/>
      <c r="C8" s="94"/>
      <c r="D8" s="94"/>
      <c r="E8" s="199">
        <f t="shared" si="0"/>
        <v>0</v>
      </c>
    </row>
    <row r="9" spans="1:5" x14ac:dyDescent="0.2">
      <c r="A9" s="198" t="s">
        <v>122</v>
      </c>
      <c r="B9" s="94"/>
      <c r="C9" s="94"/>
      <c r="D9" s="94"/>
      <c r="E9" s="199">
        <f t="shared" si="0"/>
        <v>0</v>
      </c>
    </row>
    <row r="10" spans="1:5" x14ac:dyDescent="0.2">
      <c r="A10" s="198" t="s">
        <v>123</v>
      </c>
      <c r="B10" s="94"/>
      <c r="C10" s="94"/>
      <c r="D10" s="94"/>
      <c r="E10" s="199">
        <f t="shared" si="0"/>
        <v>0</v>
      </c>
    </row>
    <row r="11" spans="1:5" ht="13.5" thickBot="1" x14ac:dyDescent="0.25">
      <c r="A11" s="95"/>
      <c r="B11" s="96"/>
      <c r="C11" s="96"/>
      <c r="D11" s="96"/>
      <c r="E11" s="199">
        <f t="shared" si="0"/>
        <v>0</v>
      </c>
    </row>
    <row r="12" spans="1:5" ht="13.5" thickBot="1" x14ac:dyDescent="0.25">
      <c r="A12" s="200" t="s">
        <v>125</v>
      </c>
      <c r="B12" s="201">
        <f>B5+SUM(B7:B11)</f>
        <v>0</v>
      </c>
      <c r="C12" s="201">
        <f>C5+SUM(C7:C11)</f>
        <v>0</v>
      </c>
      <c r="D12" s="201">
        <f>D5+SUM(D7:D11)</f>
        <v>0</v>
      </c>
      <c r="E12" s="202">
        <f>E5+SUM(E7:E11)</f>
        <v>0</v>
      </c>
    </row>
    <row r="13" spans="1:5" ht="13.5" thickBot="1" x14ac:dyDescent="0.25">
      <c r="A13" s="51"/>
      <c r="B13" s="51"/>
      <c r="C13" s="51"/>
      <c r="D13" s="51"/>
      <c r="E13" s="51"/>
    </row>
    <row r="14" spans="1:5" ht="15" customHeight="1" thickBot="1" x14ac:dyDescent="0.25">
      <c r="A14" s="191" t="s">
        <v>124</v>
      </c>
      <c r="B14" s="192" t="str">
        <f>+B4</f>
        <v>2016.</v>
      </c>
      <c r="C14" s="192" t="str">
        <f>+C4</f>
        <v>2017.</v>
      </c>
      <c r="D14" s="192" t="str">
        <f>+D4</f>
        <v>2017. után</v>
      </c>
      <c r="E14" s="193" t="s">
        <v>45</v>
      </c>
    </row>
    <row r="15" spans="1:5" x14ac:dyDescent="0.2">
      <c r="A15" s="194" t="s">
        <v>129</v>
      </c>
      <c r="B15" s="92">
        <v>0</v>
      </c>
      <c r="C15" s="92"/>
      <c r="D15" s="92"/>
      <c r="E15" s="195">
        <f t="shared" ref="E15:E21" si="1">SUM(B15:D15)</f>
        <v>0</v>
      </c>
    </row>
    <row r="16" spans="1:5" x14ac:dyDescent="0.2">
      <c r="A16" s="203" t="s">
        <v>130</v>
      </c>
      <c r="B16" s="94"/>
      <c r="C16" s="94"/>
      <c r="D16" s="94"/>
      <c r="E16" s="199">
        <f t="shared" si="1"/>
        <v>0</v>
      </c>
    </row>
    <row r="17" spans="1:5" x14ac:dyDescent="0.2">
      <c r="A17" s="198" t="s">
        <v>131</v>
      </c>
      <c r="B17" s="94"/>
      <c r="C17" s="94"/>
      <c r="D17" s="94"/>
      <c r="E17" s="199">
        <f t="shared" si="1"/>
        <v>0</v>
      </c>
    </row>
    <row r="18" spans="1:5" x14ac:dyDescent="0.2">
      <c r="A18" s="198" t="s">
        <v>132</v>
      </c>
      <c r="B18" s="94"/>
      <c r="C18" s="94"/>
      <c r="D18" s="94"/>
      <c r="E18" s="199">
        <f t="shared" si="1"/>
        <v>0</v>
      </c>
    </row>
    <row r="19" spans="1:5" x14ac:dyDescent="0.2">
      <c r="A19" s="97"/>
      <c r="B19" s="94"/>
      <c r="C19" s="94"/>
      <c r="D19" s="94"/>
      <c r="E19" s="199">
        <f t="shared" si="1"/>
        <v>0</v>
      </c>
    </row>
    <row r="20" spans="1:5" x14ac:dyDescent="0.2">
      <c r="A20" s="97"/>
      <c r="B20" s="94"/>
      <c r="C20" s="94"/>
      <c r="D20" s="94"/>
      <c r="E20" s="199">
        <f t="shared" si="1"/>
        <v>0</v>
      </c>
    </row>
    <row r="21" spans="1:5" ht="13.5" thickBot="1" x14ac:dyDescent="0.25">
      <c r="A21" s="95"/>
      <c r="B21" s="96"/>
      <c r="C21" s="96"/>
      <c r="D21" s="96"/>
      <c r="E21" s="199">
        <f t="shared" si="1"/>
        <v>0</v>
      </c>
    </row>
    <row r="22" spans="1:5" ht="13.5" thickBot="1" x14ac:dyDescent="0.25">
      <c r="A22" s="200" t="s">
        <v>46</v>
      </c>
      <c r="B22" s="201">
        <f>SUM(B15:B21)</f>
        <v>0</v>
      </c>
      <c r="C22" s="201">
        <f>SUM(C15:C21)</f>
        <v>0</v>
      </c>
      <c r="D22" s="201">
        <f>SUM(D15:D21)</f>
        <v>0</v>
      </c>
      <c r="E22" s="202">
        <f>SUM(E15:E21)</f>
        <v>0</v>
      </c>
    </row>
    <row r="23" spans="1:5" x14ac:dyDescent="0.2">
      <c r="A23" s="189"/>
      <c r="B23" s="189"/>
      <c r="C23" s="189"/>
      <c r="D23" s="189"/>
      <c r="E23" s="189"/>
    </row>
    <row r="24" spans="1:5" x14ac:dyDescent="0.2">
      <c r="A24" s="189"/>
      <c r="B24" s="189"/>
      <c r="C24" s="189"/>
      <c r="D24" s="189"/>
      <c r="E24" s="189"/>
    </row>
    <row r="25" spans="1:5" ht="15.75" x14ac:dyDescent="0.25">
      <c r="A25" s="190" t="s">
        <v>126</v>
      </c>
      <c r="B25" s="644"/>
      <c r="C25" s="644"/>
      <c r="D25" s="644"/>
      <c r="E25" s="644"/>
    </row>
    <row r="26" spans="1:5" ht="14.25" thickBot="1" x14ac:dyDescent="0.3">
      <c r="A26" s="189"/>
      <c r="B26" s="189"/>
      <c r="C26" s="189"/>
      <c r="D26" s="645" t="s">
        <v>119</v>
      </c>
      <c r="E26" s="645"/>
    </row>
    <row r="27" spans="1:5" ht="13.5" thickBot="1" x14ac:dyDescent="0.25">
      <c r="A27" s="191" t="s">
        <v>118</v>
      </c>
      <c r="B27" s="192" t="str">
        <f>+B14</f>
        <v>2016.</v>
      </c>
      <c r="C27" s="192" t="str">
        <f>+C14</f>
        <v>2017.</v>
      </c>
      <c r="D27" s="192" t="str">
        <f>+D14</f>
        <v>2017. után</v>
      </c>
      <c r="E27" s="193" t="s">
        <v>45</v>
      </c>
    </row>
    <row r="28" spans="1:5" x14ac:dyDescent="0.2">
      <c r="A28" s="194" t="s">
        <v>120</v>
      </c>
      <c r="B28" s="92"/>
      <c r="C28" s="92"/>
      <c r="D28" s="92"/>
      <c r="E28" s="195">
        <f t="shared" ref="E28:E34" si="2">SUM(B28:D28)</f>
        <v>0</v>
      </c>
    </row>
    <row r="29" spans="1:5" x14ac:dyDescent="0.2">
      <c r="A29" s="196" t="s">
        <v>133</v>
      </c>
      <c r="B29" s="93"/>
      <c r="C29" s="93"/>
      <c r="D29" s="93"/>
      <c r="E29" s="197">
        <f t="shared" si="2"/>
        <v>0</v>
      </c>
    </row>
    <row r="30" spans="1:5" x14ac:dyDescent="0.2">
      <c r="A30" s="198" t="s">
        <v>121</v>
      </c>
      <c r="B30" s="94"/>
      <c r="C30" s="94"/>
      <c r="D30" s="94"/>
      <c r="E30" s="199">
        <f t="shared" si="2"/>
        <v>0</v>
      </c>
    </row>
    <row r="31" spans="1:5" x14ac:dyDescent="0.2">
      <c r="A31" s="198" t="s">
        <v>135</v>
      </c>
      <c r="B31" s="94"/>
      <c r="C31" s="94"/>
      <c r="D31" s="94"/>
      <c r="E31" s="199">
        <f t="shared" si="2"/>
        <v>0</v>
      </c>
    </row>
    <row r="32" spans="1:5" x14ac:dyDescent="0.2">
      <c r="A32" s="198" t="s">
        <v>122</v>
      </c>
      <c r="B32" s="94"/>
      <c r="C32" s="94"/>
      <c r="D32" s="94"/>
      <c r="E32" s="199">
        <f t="shared" si="2"/>
        <v>0</v>
      </c>
    </row>
    <row r="33" spans="1:5" x14ac:dyDescent="0.2">
      <c r="A33" s="198" t="s">
        <v>123</v>
      </c>
      <c r="B33" s="94"/>
      <c r="C33" s="94"/>
      <c r="D33" s="94"/>
      <c r="E33" s="199">
        <f t="shared" si="2"/>
        <v>0</v>
      </c>
    </row>
    <row r="34" spans="1:5" ht="13.5" thickBot="1" x14ac:dyDescent="0.25">
      <c r="A34" s="95"/>
      <c r="B34" s="96"/>
      <c r="C34" s="96"/>
      <c r="D34" s="96"/>
      <c r="E34" s="199">
        <f t="shared" si="2"/>
        <v>0</v>
      </c>
    </row>
    <row r="35" spans="1:5" ht="13.5" thickBot="1" x14ac:dyDescent="0.25">
      <c r="A35" s="200" t="s">
        <v>125</v>
      </c>
      <c r="B35" s="201">
        <f>B28+SUM(B30:B34)</f>
        <v>0</v>
      </c>
      <c r="C35" s="201">
        <f>C28+SUM(C30:C34)</f>
        <v>0</v>
      </c>
      <c r="D35" s="201">
        <f>D28+SUM(D30:D34)</f>
        <v>0</v>
      </c>
      <c r="E35" s="202">
        <f>E28+SUM(E30:E34)</f>
        <v>0</v>
      </c>
    </row>
    <row r="36" spans="1:5" ht="13.5" thickBot="1" x14ac:dyDescent="0.25">
      <c r="A36" s="51"/>
      <c r="B36" s="51"/>
      <c r="C36" s="51"/>
      <c r="D36" s="51"/>
      <c r="E36" s="51"/>
    </row>
    <row r="37" spans="1:5" ht="13.5" thickBot="1" x14ac:dyDescent="0.25">
      <c r="A37" s="191" t="s">
        <v>124</v>
      </c>
      <c r="B37" s="192" t="str">
        <f>+B27</f>
        <v>2016.</v>
      </c>
      <c r="C37" s="192" t="str">
        <f>+C27</f>
        <v>2017.</v>
      </c>
      <c r="D37" s="192" t="str">
        <f>+D27</f>
        <v>2017. után</v>
      </c>
      <c r="E37" s="193" t="s">
        <v>45</v>
      </c>
    </row>
    <row r="38" spans="1:5" x14ac:dyDescent="0.2">
      <c r="A38" s="194" t="s">
        <v>129</v>
      </c>
      <c r="B38" s="92"/>
      <c r="C38" s="92"/>
      <c r="D38" s="92"/>
      <c r="E38" s="195">
        <f t="shared" ref="E38:E44" si="3">SUM(B38:D38)</f>
        <v>0</v>
      </c>
    </row>
    <row r="39" spans="1:5" x14ac:dyDescent="0.2">
      <c r="A39" s="203" t="s">
        <v>130</v>
      </c>
      <c r="B39" s="94"/>
      <c r="C39" s="94"/>
      <c r="D39" s="94"/>
      <c r="E39" s="199">
        <f t="shared" si="3"/>
        <v>0</v>
      </c>
    </row>
    <row r="40" spans="1:5" x14ac:dyDescent="0.2">
      <c r="A40" s="198" t="s">
        <v>131</v>
      </c>
      <c r="B40" s="94"/>
      <c r="C40" s="94"/>
      <c r="D40" s="94"/>
      <c r="E40" s="199">
        <f t="shared" si="3"/>
        <v>0</v>
      </c>
    </row>
    <row r="41" spans="1:5" x14ac:dyDescent="0.2">
      <c r="A41" s="198" t="s">
        <v>132</v>
      </c>
      <c r="B41" s="94"/>
      <c r="C41" s="94"/>
      <c r="D41" s="94"/>
      <c r="E41" s="199">
        <f t="shared" si="3"/>
        <v>0</v>
      </c>
    </row>
    <row r="42" spans="1:5" x14ac:dyDescent="0.2">
      <c r="A42" s="97"/>
      <c r="B42" s="94"/>
      <c r="C42" s="94"/>
      <c r="D42" s="94"/>
      <c r="E42" s="199">
        <f t="shared" si="3"/>
        <v>0</v>
      </c>
    </row>
    <row r="43" spans="1:5" x14ac:dyDescent="0.2">
      <c r="A43" s="97"/>
      <c r="B43" s="94"/>
      <c r="C43" s="94"/>
      <c r="D43" s="94"/>
      <c r="E43" s="199">
        <f t="shared" si="3"/>
        <v>0</v>
      </c>
    </row>
    <row r="44" spans="1:5" ht="13.5" thickBot="1" x14ac:dyDescent="0.25">
      <c r="A44" s="95"/>
      <c r="B44" s="96"/>
      <c r="C44" s="96"/>
      <c r="D44" s="96"/>
      <c r="E44" s="199">
        <f t="shared" si="3"/>
        <v>0</v>
      </c>
    </row>
    <row r="45" spans="1:5" ht="13.5" thickBot="1" x14ac:dyDescent="0.25">
      <c r="A45" s="200" t="s">
        <v>46</v>
      </c>
      <c r="B45" s="201">
        <f>SUM(B38:B44)</f>
        <v>0</v>
      </c>
      <c r="C45" s="201">
        <f>SUM(C38:C44)</f>
        <v>0</v>
      </c>
      <c r="D45" s="201">
        <f>SUM(D38:D44)</f>
        <v>0</v>
      </c>
      <c r="E45" s="202">
        <f>SUM(E38:E44)</f>
        <v>0</v>
      </c>
    </row>
    <row r="46" spans="1:5" x14ac:dyDescent="0.2">
      <c r="A46" s="189"/>
      <c r="B46" s="189"/>
      <c r="C46" s="189"/>
      <c r="D46" s="189"/>
      <c r="E46" s="189"/>
    </row>
    <row r="47" spans="1:5" ht="15.75" x14ac:dyDescent="0.2">
      <c r="A47" s="630" t="str">
        <f>+CONCATENATE("Önkormányzaton kívüli EU-s projektekhez történő hozzájárulás ",LEFT(ÖSSZEFÜGGÉSEK!A5,4),". évi előirányzat")</f>
        <v>Önkormányzaton kívüli EU-s projektekhez történő hozzájárulás 2016. évi előirányzat</v>
      </c>
      <c r="B47" s="630"/>
      <c r="C47" s="630"/>
      <c r="D47" s="630"/>
      <c r="E47" s="630"/>
    </row>
    <row r="48" spans="1:5" ht="13.5" thickBot="1" x14ac:dyDescent="0.25">
      <c r="A48" s="189"/>
      <c r="B48" s="189"/>
      <c r="C48" s="189"/>
      <c r="D48" s="189"/>
      <c r="E48" s="189"/>
    </row>
    <row r="49" spans="1:8" ht="13.5" thickBot="1" x14ac:dyDescent="0.25">
      <c r="A49" s="635" t="s">
        <v>127</v>
      </c>
      <c r="B49" s="636"/>
      <c r="C49" s="637"/>
      <c r="D49" s="633" t="s">
        <v>136</v>
      </c>
      <c r="E49" s="634"/>
      <c r="H49" s="50"/>
    </row>
    <row r="50" spans="1:8" x14ac:dyDescent="0.2">
      <c r="A50" s="638"/>
      <c r="B50" s="639"/>
      <c r="C50" s="640"/>
      <c r="D50" s="626">
        <v>0</v>
      </c>
      <c r="E50" s="627"/>
    </row>
    <row r="51" spans="1:8" ht="13.5" thickBot="1" x14ac:dyDescent="0.25">
      <c r="A51" s="641"/>
      <c r="B51" s="642"/>
      <c r="C51" s="643"/>
      <c r="D51" s="628"/>
      <c r="E51" s="629"/>
    </row>
    <row r="52" spans="1:8" ht="13.5" thickBot="1" x14ac:dyDescent="0.25">
      <c r="A52" s="623" t="s">
        <v>46</v>
      </c>
      <c r="B52" s="624"/>
      <c r="C52" s="625"/>
      <c r="D52" s="631">
        <f>SUM(D50:E51)</f>
        <v>0</v>
      </c>
      <c r="E52" s="632"/>
    </row>
  </sheetData>
  <sheetProtection sheet="1"/>
  <mergeCells count="13">
    <mergeCell ref="B2:E2"/>
    <mergeCell ref="B25:E25"/>
    <mergeCell ref="D3:E3"/>
    <mergeCell ref="D26:E26"/>
    <mergeCell ref="A52:C52"/>
    <mergeCell ref="D50:E50"/>
    <mergeCell ref="D51:E51"/>
    <mergeCell ref="A47:E47"/>
    <mergeCell ref="D52:E52"/>
    <mergeCell ref="D49:E49"/>
    <mergeCell ref="A49:C49"/>
    <mergeCell ref="A50:C50"/>
    <mergeCell ref="A51:C51"/>
  </mergeCells>
  <phoneticPr fontId="29" type="noConversion"/>
  <conditionalFormatting sqref="E5:E12 B12:D12 B22:E22 E15:E21 E28:E35 B35:D35 E38:E45 B45:D45 D52:E52">
    <cfRule type="cellIs" dxfId="1" priority="1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2/2016. (II.26.)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661C-941D-46C9-9CA2-F7F06DE35B97}">
  <sheetPr>
    <tabColor rgb="FF92D050"/>
  </sheetPr>
  <dimension ref="A1:K160"/>
  <sheetViews>
    <sheetView zoomScale="130" zoomScaleNormal="130" zoomScaleSheetLayoutView="100" workbookViewId="0">
      <selection activeCell="E1" sqref="E1"/>
    </sheetView>
  </sheetViews>
  <sheetFormatPr defaultRowHeight="12.75" x14ac:dyDescent="0.2"/>
  <cols>
    <col min="1" max="1" width="16.1640625" style="352" customWidth="1"/>
    <col min="2" max="2" width="62" style="353" customWidth="1"/>
    <col min="3" max="3" width="14.1640625" style="354" customWidth="1"/>
    <col min="4" max="5" width="14.1640625" style="3" customWidth="1"/>
    <col min="6" max="16384" width="9.33203125" style="3"/>
  </cols>
  <sheetData>
    <row r="1" spans="1:5" s="2" customFormat="1" ht="16.5" customHeight="1" thickBot="1" x14ac:dyDescent="0.25">
      <c r="A1" s="204"/>
      <c r="B1" s="206"/>
      <c r="E1" s="568" t="s">
        <v>629</v>
      </c>
    </row>
    <row r="2" spans="1:5" s="98" customFormat="1" ht="21" customHeight="1" thickBot="1" x14ac:dyDescent="0.25">
      <c r="A2" s="569" t="s">
        <v>56</v>
      </c>
      <c r="B2" s="646" t="s">
        <v>542</v>
      </c>
      <c r="C2" s="646"/>
      <c r="D2" s="646"/>
      <c r="E2" s="570" t="s">
        <v>47</v>
      </c>
    </row>
    <row r="3" spans="1:5" s="98" customFormat="1" ht="24.75" thickBot="1" x14ac:dyDescent="0.25">
      <c r="A3" s="569" t="s">
        <v>179</v>
      </c>
      <c r="B3" s="646" t="s">
        <v>359</v>
      </c>
      <c r="C3" s="646"/>
      <c r="D3" s="646"/>
      <c r="E3" s="571" t="s">
        <v>47</v>
      </c>
    </row>
    <row r="4" spans="1:5" s="99" customFormat="1" ht="15.95" customHeight="1" thickBot="1" x14ac:dyDescent="0.3">
      <c r="A4" s="208"/>
      <c r="B4" s="208"/>
      <c r="C4" s="209"/>
      <c r="E4" s="572"/>
    </row>
    <row r="5" spans="1:5" ht="48.75" thickBot="1" x14ac:dyDescent="0.25">
      <c r="A5" s="369" t="s">
        <v>181</v>
      </c>
      <c r="B5" s="210" t="s">
        <v>521</v>
      </c>
      <c r="C5" s="24" t="s">
        <v>596</v>
      </c>
      <c r="D5" s="24" t="s">
        <v>595</v>
      </c>
      <c r="E5" s="42" t="s">
        <v>601</v>
      </c>
    </row>
    <row r="6" spans="1:5" s="70" customFormat="1" ht="12.95" customHeight="1" thickBot="1" x14ac:dyDescent="0.25">
      <c r="A6" s="179" t="s">
        <v>453</v>
      </c>
      <c r="B6" s="180" t="s">
        <v>454</v>
      </c>
      <c r="C6" s="180" t="s">
        <v>455</v>
      </c>
      <c r="D6" s="573" t="s">
        <v>457</v>
      </c>
      <c r="E6" s="534" t="s">
        <v>594</v>
      </c>
    </row>
    <row r="7" spans="1:5" s="70" customFormat="1" ht="15.95" customHeight="1" thickBot="1" x14ac:dyDescent="0.25">
      <c r="A7" s="647" t="s">
        <v>50</v>
      </c>
      <c r="B7" s="648"/>
      <c r="C7" s="648"/>
      <c r="D7" s="648"/>
      <c r="E7" s="649"/>
    </row>
    <row r="8" spans="1:5" s="70" customFormat="1" ht="12" customHeight="1" thickBot="1" x14ac:dyDescent="0.25">
      <c r="A8" s="37" t="s">
        <v>12</v>
      </c>
      <c r="B8" s="21" t="s">
        <v>209</v>
      </c>
      <c r="C8" s="359">
        <f>+C9+C10+C11+C12+C13+C14</f>
        <v>76532385</v>
      </c>
      <c r="D8" s="529">
        <f>+D9+D10+D11+D12+D13+D14</f>
        <v>-1013020</v>
      </c>
      <c r="E8" s="231">
        <f>+E9+E10+E11+E12+E13+E14</f>
        <v>75519365</v>
      </c>
    </row>
    <row r="9" spans="1:5" s="100" customFormat="1" ht="12" customHeight="1" x14ac:dyDescent="0.2">
      <c r="A9" s="396" t="s">
        <v>90</v>
      </c>
      <c r="B9" s="377" t="s">
        <v>210</v>
      </c>
      <c r="C9" s="361">
        <v>20129106</v>
      </c>
      <c r="D9" s="531">
        <f t="shared" ref="D9:D14" si="0">E9-C9</f>
        <v>0</v>
      </c>
      <c r="E9" s="521">
        <v>20129106</v>
      </c>
    </row>
    <row r="10" spans="1:5" s="101" customFormat="1" ht="12" customHeight="1" x14ac:dyDescent="0.2">
      <c r="A10" s="397" t="s">
        <v>91</v>
      </c>
      <c r="B10" s="378" t="s">
        <v>211</v>
      </c>
      <c r="C10" s="360">
        <v>24828566</v>
      </c>
      <c r="D10" s="531">
        <f t="shared" si="0"/>
        <v>1617234</v>
      </c>
      <c r="E10" s="526">
        <v>26445800</v>
      </c>
    </row>
    <row r="11" spans="1:5" s="101" customFormat="1" ht="12" customHeight="1" x14ac:dyDescent="0.2">
      <c r="A11" s="397" t="s">
        <v>92</v>
      </c>
      <c r="B11" s="378" t="s">
        <v>212</v>
      </c>
      <c r="C11" s="360">
        <v>29065573</v>
      </c>
      <c r="D11" s="531">
        <f t="shared" si="0"/>
        <v>-4564857</v>
      </c>
      <c r="E11" s="526">
        <v>24500716</v>
      </c>
    </row>
    <row r="12" spans="1:5" s="101" customFormat="1" ht="12" customHeight="1" x14ac:dyDescent="0.2">
      <c r="A12" s="397" t="s">
        <v>93</v>
      </c>
      <c r="B12" s="378" t="s">
        <v>213</v>
      </c>
      <c r="C12" s="360">
        <v>2509140</v>
      </c>
      <c r="D12" s="531">
        <f t="shared" si="0"/>
        <v>135850</v>
      </c>
      <c r="E12" s="526">
        <v>2644990</v>
      </c>
    </row>
    <row r="13" spans="1:5" s="101" customFormat="1" ht="12" customHeight="1" x14ac:dyDescent="0.2">
      <c r="A13" s="397" t="s">
        <v>137</v>
      </c>
      <c r="B13" s="378" t="s">
        <v>462</v>
      </c>
      <c r="C13" s="360"/>
      <c r="D13" s="531">
        <f t="shared" si="0"/>
        <v>1794129</v>
      </c>
      <c r="E13" s="526">
        <v>1794129</v>
      </c>
    </row>
    <row r="14" spans="1:5" s="100" customFormat="1" ht="12" customHeight="1" thickBot="1" x14ac:dyDescent="0.25">
      <c r="A14" s="398" t="s">
        <v>94</v>
      </c>
      <c r="B14" s="379" t="s">
        <v>393</v>
      </c>
      <c r="C14" s="360"/>
      <c r="D14" s="531">
        <f t="shared" si="0"/>
        <v>4624</v>
      </c>
      <c r="E14" s="526">
        <v>4624</v>
      </c>
    </row>
    <row r="15" spans="1:5" s="100" customFormat="1" ht="12" customHeight="1" thickBot="1" x14ac:dyDescent="0.25">
      <c r="A15" s="37" t="s">
        <v>13</v>
      </c>
      <c r="B15" s="259" t="s">
        <v>214</v>
      </c>
      <c r="C15" s="359">
        <f>+C16+C17+C18+C19+C20</f>
        <v>16444100</v>
      </c>
      <c r="D15" s="529">
        <f>+D16+D17+D18+D19+D20</f>
        <v>5786905</v>
      </c>
      <c r="E15" s="231">
        <f>+E16+E17+E18+E19+E20</f>
        <v>22231005</v>
      </c>
    </row>
    <row r="16" spans="1:5" s="100" customFormat="1" ht="12" customHeight="1" x14ac:dyDescent="0.2">
      <c r="A16" s="396" t="s">
        <v>96</v>
      </c>
      <c r="B16" s="377" t="s">
        <v>215</v>
      </c>
      <c r="C16" s="361"/>
      <c r="D16" s="531"/>
      <c r="E16" s="521">
        <f t="shared" ref="E16:E21" si="1">C16+D16</f>
        <v>0</v>
      </c>
    </row>
    <row r="17" spans="1:5" s="100" customFormat="1" ht="12" customHeight="1" x14ac:dyDescent="0.2">
      <c r="A17" s="397" t="s">
        <v>97</v>
      </c>
      <c r="B17" s="378" t="s">
        <v>216</v>
      </c>
      <c r="C17" s="360"/>
      <c r="D17" s="525"/>
      <c r="E17" s="526">
        <f t="shared" si="1"/>
        <v>0</v>
      </c>
    </row>
    <row r="18" spans="1:5" s="100" customFormat="1" ht="12" customHeight="1" x14ac:dyDescent="0.2">
      <c r="A18" s="397" t="s">
        <v>98</v>
      </c>
      <c r="B18" s="378" t="s">
        <v>383</v>
      </c>
      <c r="C18" s="360"/>
      <c r="D18" s="525"/>
      <c r="E18" s="526">
        <f t="shared" si="1"/>
        <v>0</v>
      </c>
    </row>
    <row r="19" spans="1:5" s="100" customFormat="1" ht="12" customHeight="1" x14ac:dyDescent="0.2">
      <c r="A19" s="397" t="s">
        <v>99</v>
      </c>
      <c r="B19" s="378" t="s">
        <v>384</v>
      </c>
      <c r="C19" s="360"/>
      <c r="D19" s="525"/>
      <c r="E19" s="526">
        <f t="shared" si="1"/>
        <v>0</v>
      </c>
    </row>
    <row r="20" spans="1:5" s="100" customFormat="1" ht="12" customHeight="1" x14ac:dyDescent="0.2">
      <c r="A20" s="397" t="s">
        <v>100</v>
      </c>
      <c r="B20" s="378" t="s">
        <v>217</v>
      </c>
      <c r="C20" s="360">
        <v>16444100</v>
      </c>
      <c r="D20" s="525">
        <f>E20-C20</f>
        <v>5786905</v>
      </c>
      <c r="E20" s="526">
        <v>22231005</v>
      </c>
    </row>
    <row r="21" spans="1:5" s="101" customFormat="1" ht="12" customHeight="1" thickBot="1" x14ac:dyDescent="0.25">
      <c r="A21" s="398" t="s">
        <v>109</v>
      </c>
      <c r="B21" s="379" t="s">
        <v>218</v>
      </c>
      <c r="C21" s="362"/>
      <c r="D21" s="530"/>
      <c r="E21" s="524">
        <f t="shared" si="1"/>
        <v>0</v>
      </c>
    </row>
    <row r="22" spans="1:5" s="101" customFormat="1" ht="12" customHeight="1" thickBot="1" x14ac:dyDescent="0.25">
      <c r="A22" s="37" t="s">
        <v>14</v>
      </c>
      <c r="B22" s="21" t="s">
        <v>219</v>
      </c>
      <c r="C22" s="359">
        <f>+C23+C24+C25+C26+C27</f>
        <v>0</v>
      </c>
      <c r="D22" s="529">
        <f>+D23+D24+D25+D26+D27</f>
        <v>0</v>
      </c>
      <c r="E22" s="231">
        <f>+E23+E24+E25+E26+E27</f>
        <v>6000000</v>
      </c>
    </row>
    <row r="23" spans="1:5" s="101" customFormat="1" ht="12" customHeight="1" x14ac:dyDescent="0.2">
      <c r="A23" s="396" t="s">
        <v>79</v>
      </c>
      <c r="B23" s="377" t="s">
        <v>220</v>
      </c>
      <c r="C23" s="361"/>
      <c r="D23" s="531"/>
      <c r="E23" s="521">
        <v>6000000</v>
      </c>
    </row>
    <row r="24" spans="1:5" s="100" customFormat="1" ht="12" customHeight="1" x14ac:dyDescent="0.2">
      <c r="A24" s="397" t="s">
        <v>80</v>
      </c>
      <c r="B24" s="378" t="s">
        <v>221</v>
      </c>
      <c r="C24" s="360"/>
      <c r="D24" s="525"/>
      <c r="E24" s="526">
        <f>C24+D24</f>
        <v>0</v>
      </c>
    </row>
    <row r="25" spans="1:5" s="101" customFormat="1" ht="12" customHeight="1" x14ac:dyDescent="0.2">
      <c r="A25" s="397" t="s">
        <v>81</v>
      </c>
      <c r="B25" s="378" t="s">
        <v>385</v>
      </c>
      <c r="C25" s="360"/>
      <c r="D25" s="525"/>
      <c r="E25" s="526">
        <f>C25+D25</f>
        <v>0</v>
      </c>
    </row>
    <row r="26" spans="1:5" s="101" customFormat="1" ht="12" customHeight="1" x14ac:dyDescent="0.2">
      <c r="A26" s="397" t="s">
        <v>82</v>
      </c>
      <c r="B26" s="378" t="s">
        <v>386</v>
      </c>
      <c r="C26" s="360"/>
      <c r="D26" s="525"/>
      <c r="E26" s="526">
        <f>C26+D26</f>
        <v>0</v>
      </c>
    </row>
    <row r="27" spans="1:5" s="101" customFormat="1" ht="12" customHeight="1" x14ac:dyDescent="0.2">
      <c r="A27" s="397" t="s">
        <v>151</v>
      </c>
      <c r="B27" s="378" t="s">
        <v>222</v>
      </c>
      <c r="C27" s="360"/>
      <c r="D27" s="525"/>
      <c r="E27" s="526">
        <f>C27+D27</f>
        <v>0</v>
      </c>
    </row>
    <row r="28" spans="1:5" s="101" customFormat="1" ht="12" customHeight="1" thickBot="1" x14ac:dyDescent="0.25">
      <c r="A28" s="398" t="s">
        <v>152</v>
      </c>
      <c r="B28" s="379" t="s">
        <v>223</v>
      </c>
      <c r="C28" s="362"/>
      <c r="D28" s="530"/>
      <c r="E28" s="524">
        <f>C28+D28</f>
        <v>0</v>
      </c>
    </row>
    <row r="29" spans="1:5" s="101" customFormat="1" ht="12" customHeight="1" thickBot="1" x14ac:dyDescent="0.25">
      <c r="A29" s="37" t="s">
        <v>153</v>
      </c>
      <c r="B29" s="21" t="s">
        <v>518</v>
      </c>
      <c r="C29" s="366">
        <f>+C30+C31+C32+C33+C34+C35+C36</f>
        <v>124700000</v>
      </c>
      <c r="D29" s="366">
        <f>+D30+D31+D32+D33+D34+D35+D36</f>
        <v>15453300</v>
      </c>
      <c r="E29" s="408">
        <f>+E30+E31+E32+E33+E34+E35+E36</f>
        <v>140153300</v>
      </c>
    </row>
    <row r="30" spans="1:5" s="101" customFormat="1" ht="12" customHeight="1" x14ac:dyDescent="0.2">
      <c r="A30" s="396" t="s">
        <v>225</v>
      </c>
      <c r="B30" s="377" t="s">
        <v>512</v>
      </c>
      <c r="C30" s="361">
        <v>2500000</v>
      </c>
      <c r="D30" s="361">
        <f>E30-C30</f>
        <v>1040148</v>
      </c>
      <c r="E30" s="521">
        <v>3540148</v>
      </c>
    </row>
    <row r="31" spans="1:5" s="101" customFormat="1" ht="12" customHeight="1" x14ac:dyDescent="0.2">
      <c r="A31" s="397" t="s">
        <v>226</v>
      </c>
      <c r="B31" s="378" t="s">
        <v>598</v>
      </c>
      <c r="C31" s="360">
        <v>30000000</v>
      </c>
      <c r="D31" s="361">
        <f t="shared" ref="D31:D36" si="2">E31-C31</f>
        <v>11695798</v>
      </c>
      <c r="E31" s="526">
        <v>41695798</v>
      </c>
    </row>
    <row r="32" spans="1:5" s="101" customFormat="1" ht="12" customHeight="1" x14ac:dyDescent="0.2">
      <c r="A32" s="397" t="s">
        <v>227</v>
      </c>
      <c r="B32" s="378" t="s">
        <v>514</v>
      </c>
      <c r="C32" s="360">
        <v>85000000</v>
      </c>
      <c r="D32" s="361">
        <f t="shared" si="2"/>
        <v>223908</v>
      </c>
      <c r="E32" s="526">
        <v>85223908</v>
      </c>
    </row>
    <row r="33" spans="1:5" s="101" customFormat="1" ht="12" customHeight="1" x14ac:dyDescent="0.2">
      <c r="A33" s="397" t="s">
        <v>228</v>
      </c>
      <c r="B33" s="378" t="s">
        <v>515</v>
      </c>
      <c r="C33" s="360"/>
      <c r="D33" s="361">
        <f t="shared" si="2"/>
        <v>0</v>
      </c>
      <c r="E33" s="526"/>
    </row>
    <row r="34" spans="1:5" s="101" customFormat="1" ht="12" customHeight="1" x14ac:dyDescent="0.2">
      <c r="A34" s="397" t="s">
        <v>509</v>
      </c>
      <c r="B34" s="378" t="s">
        <v>229</v>
      </c>
      <c r="C34" s="360">
        <v>7000000</v>
      </c>
      <c r="D34" s="361">
        <f t="shared" si="2"/>
        <v>2167371</v>
      </c>
      <c r="E34" s="526">
        <v>9167371</v>
      </c>
    </row>
    <row r="35" spans="1:5" s="101" customFormat="1" ht="12" customHeight="1" x14ac:dyDescent="0.2">
      <c r="A35" s="397" t="s">
        <v>510</v>
      </c>
      <c r="B35" s="378" t="s">
        <v>230</v>
      </c>
      <c r="C35" s="360"/>
      <c r="D35" s="361">
        <f t="shared" si="2"/>
        <v>0</v>
      </c>
      <c r="E35" s="526"/>
    </row>
    <row r="36" spans="1:5" s="101" customFormat="1" ht="12" customHeight="1" thickBot="1" x14ac:dyDescent="0.25">
      <c r="A36" s="398" t="s">
        <v>511</v>
      </c>
      <c r="B36" s="379" t="s">
        <v>231</v>
      </c>
      <c r="C36" s="362">
        <v>200000</v>
      </c>
      <c r="D36" s="361">
        <f t="shared" si="2"/>
        <v>326075</v>
      </c>
      <c r="E36" s="524">
        <v>526075</v>
      </c>
    </row>
    <row r="37" spans="1:5" s="101" customFormat="1" ht="12" customHeight="1" thickBot="1" x14ac:dyDescent="0.25">
      <c r="A37" s="37" t="s">
        <v>16</v>
      </c>
      <c r="B37" s="21" t="s">
        <v>394</v>
      </c>
      <c r="C37" s="359">
        <f>SUM(C38:C48)</f>
        <v>23116800</v>
      </c>
      <c r="D37" s="529">
        <f>SUM(D38:D48)</f>
        <v>8757327</v>
      </c>
      <c r="E37" s="231">
        <f>SUM(E38:E48)</f>
        <v>31874127</v>
      </c>
    </row>
    <row r="38" spans="1:5" s="101" customFormat="1" ht="12" customHeight="1" x14ac:dyDescent="0.2">
      <c r="A38" s="396" t="s">
        <v>83</v>
      </c>
      <c r="B38" s="377" t="s">
        <v>234</v>
      </c>
      <c r="C38" s="361"/>
      <c r="D38" s="531"/>
      <c r="E38" s="521">
        <f>C38+D38</f>
        <v>0</v>
      </c>
    </row>
    <row r="39" spans="1:5" s="101" customFormat="1" ht="12" customHeight="1" x14ac:dyDescent="0.2">
      <c r="A39" s="397" t="s">
        <v>84</v>
      </c>
      <c r="B39" s="378" t="s">
        <v>235</v>
      </c>
      <c r="C39" s="360">
        <v>1570000</v>
      </c>
      <c r="D39" s="525">
        <f>E39-C39</f>
        <v>3613551</v>
      </c>
      <c r="E39" s="526">
        <v>5183551</v>
      </c>
    </row>
    <row r="40" spans="1:5" s="101" customFormat="1" ht="12" customHeight="1" x14ac:dyDescent="0.2">
      <c r="A40" s="397" t="s">
        <v>85</v>
      </c>
      <c r="B40" s="378" t="s">
        <v>236</v>
      </c>
      <c r="C40" s="360">
        <v>800000</v>
      </c>
      <c r="D40" s="525">
        <f t="shared" ref="D40:D48" si="3">E40-C40</f>
        <v>-22190</v>
      </c>
      <c r="E40" s="526">
        <v>777810</v>
      </c>
    </row>
    <row r="41" spans="1:5" s="101" customFormat="1" ht="12" customHeight="1" x14ac:dyDescent="0.2">
      <c r="A41" s="397" t="s">
        <v>155</v>
      </c>
      <c r="B41" s="378" t="s">
        <v>237</v>
      </c>
      <c r="C41" s="360"/>
      <c r="D41" s="525">
        <f t="shared" si="3"/>
        <v>10234855</v>
      </c>
      <c r="E41" s="526">
        <v>10234855</v>
      </c>
    </row>
    <row r="42" spans="1:5" s="101" customFormat="1" ht="12" customHeight="1" x14ac:dyDescent="0.2">
      <c r="A42" s="397" t="s">
        <v>156</v>
      </c>
      <c r="B42" s="378" t="s">
        <v>238</v>
      </c>
      <c r="C42" s="360">
        <v>15896000</v>
      </c>
      <c r="D42" s="525">
        <f t="shared" si="3"/>
        <v>-6101926</v>
      </c>
      <c r="E42" s="526">
        <v>9794074</v>
      </c>
    </row>
    <row r="43" spans="1:5" s="101" customFormat="1" ht="12" customHeight="1" x14ac:dyDescent="0.2">
      <c r="A43" s="397" t="s">
        <v>157</v>
      </c>
      <c r="B43" s="378" t="s">
        <v>239</v>
      </c>
      <c r="C43" s="360">
        <v>4850800</v>
      </c>
      <c r="D43" s="525">
        <f t="shared" si="3"/>
        <v>769365</v>
      </c>
      <c r="E43" s="526">
        <v>5620165</v>
      </c>
    </row>
    <row r="44" spans="1:5" s="101" customFormat="1" ht="12" customHeight="1" x14ac:dyDescent="0.2">
      <c r="A44" s="397" t="s">
        <v>158</v>
      </c>
      <c r="B44" s="378" t="s">
        <v>240</v>
      </c>
      <c r="C44" s="360"/>
      <c r="D44" s="525">
        <f t="shared" si="3"/>
        <v>0</v>
      </c>
      <c r="E44" s="526"/>
    </row>
    <row r="45" spans="1:5" s="101" customFormat="1" ht="12" customHeight="1" x14ac:dyDescent="0.2">
      <c r="A45" s="397" t="s">
        <v>159</v>
      </c>
      <c r="B45" s="378" t="s">
        <v>241</v>
      </c>
      <c r="C45" s="360"/>
      <c r="D45" s="525">
        <f t="shared" si="3"/>
        <v>70204</v>
      </c>
      <c r="E45" s="526">
        <v>70204</v>
      </c>
    </row>
    <row r="46" spans="1:5" s="101" customFormat="1" ht="12" customHeight="1" x14ac:dyDescent="0.2">
      <c r="A46" s="397" t="s">
        <v>232</v>
      </c>
      <c r="B46" s="378" t="s">
        <v>242</v>
      </c>
      <c r="C46" s="363"/>
      <c r="D46" s="525">
        <f t="shared" si="3"/>
        <v>0</v>
      </c>
      <c r="E46" s="538"/>
    </row>
    <row r="47" spans="1:5" s="101" customFormat="1" ht="12" customHeight="1" x14ac:dyDescent="0.2">
      <c r="A47" s="398" t="s">
        <v>233</v>
      </c>
      <c r="B47" s="379" t="s">
        <v>396</v>
      </c>
      <c r="C47" s="364"/>
      <c r="D47" s="525">
        <f t="shared" si="3"/>
        <v>0</v>
      </c>
      <c r="E47" s="574"/>
    </row>
    <row r="48" spans="1:5" s="101" customFormat="1" ht="12" customHeight="1" thickBot="1" x14ac:dyDescent="0.25">
      <c r="A48" s="398" t="s">
        <v>395</v>
      </c>
      <c r="B48" s="379" t="s">
        <v>243</v>
      </c>
      <c r="C48" s="364"/>
      <c r="D48" s="525">
        <f t="shared" si="3"/>
        <v>193468</v>
      </c>
      <c r="E48" s="574">
        <v>193468</v>
      </c>
    </row>
    <row r="49" spans="1:5" s="101" customFormat="1" ht="12" customHeight="1" thickBot="1" x14ac:dyDescent="0.25">
      <c r="A49" s="37" t="s">
        <v>17</v>
      </c>
      <c r="B49" s="21" t="s">
        <v>244</v>
      </c>
      <c r="C49" s="359">
        <f>SUM(C50:C54)</f>
        <v>15000000</v>
      </c>
      <c r="D49" s="529">
        <f>SUM(D50:D54)</f>
        <v>-12850000</v>
      </c>
      <c r="E49" s="231">
        <f>SUM(E50:E54)</f>
        <v>2150000</v>
      </c>
    </row>
    <row r="50" spans="1:5" s="101" customFormat="1" ht="12" customHeight="1" x14ac:dyDescent="0.2">
      <c r="A50" s="396" t="s">
        <v>86</v>
      </c>
      <c r="B50" s="377" t="s">
        <v>248</v>
      </c>
      <c r="C50" s="424"/>
      <c r="D50" s="575"/>
      <c r="E50" s="539">
        <f>C50+D50</f>
        <v>0</v>
      </c>
    </row>
    <row r="51" spans="1:5" s="101" customFormat="1" ht="12" customHeight="1" x14ac:dyDescent="0.2">
      <c r="A51" s="397" t="s">
        <v>87</v>
      </c>
      <c r="B51" s="378" t="s">
        <v>249</v>
      </c>
      <c r="C51" s="363">
        <v>15000000</v>
      </c>
      <c r="D51" s="576">
        <f>E51-C51</f>
        <v>-12850000</v>
      </c>
      <c r="E51" s="538">
        <v>2150000</v>
      </c>
    </row>
    <row r="52" spans="1:5" s="101" customFormat="1" ht="12" customHeight="1" x14ac:dyDescent="0.2">
      <c r="A52" s="397" t="s">
        <v>245</v>
      </c>
      <c r="B52" s="378" t="s">
        <v>250</v>
      </c>
      <c r="C52" s="363"/>
      <c r="D52" s="576"/>
      <c r="E52" s="538">
        <f>C52+D52</f>
        <v>0</v>
      </c>
    </row>
    <row r="53" spans="1:5" s="101" customFormat="1" ht="12" customHeight="1" x14ac:dyDescent="0.2">
      <c r="A53" s="397" t="s">
        <v>246</v>
      </c>
      <c r="B53" s="378" t="s">
        <v>251</v>
      </c>
      <c r="C53" s="363"/>
      <c r="D53" s="576"/>
      <c r="E53" s="538">
        <f>C53+D53</f>
        <v>0</v>
      </c>
    </row>
    <row r="54" spans="1:5" s="101" customFormat="1" ht="12" customHeight="1" thickBot="1" x14ac:dyDescent="0.25">
      <c r="A54" s="398" t="s">
        <v>247</v>
      </c>
      <c r="B54" s="379" t="s">
        <v>252</v>
      </c>
      <c r="C54" s="364"/>
      <c r="D54" s="577"/>
      <c r="E54" s="574">
        <f>C54+D54</f>
        <v>0</v>
      </c>
    </row>
    <row r="55" spans="1:5" s="101" customFormat="1" ht="12" customHeight="1" thickBot="1" x14ac:dyDescent="0.25">
      <c r="A55" s="37" t="s">
        <v>160</v>
      </c>
      <c r="B55" s="21" t="s">
        <v>253</v>
      </c>
      <c r="C55" s="359">
        <f>SUM(C56:C58)</f>
        <v>0</v>
      </c>
      <c r="D55" s="529">
        <f>SUM(D56:D58)</f>
        <v>250000</v>
      </c>
      <c r="E55" s="231">
        <f>SUM(E56:E58)</f>
        <v>250000</v>
      </c>
    </row>
    <row r="56" spans="1:5" s="101" customFormat="1" ht="12" customHeight="1" x14ac:dyDescent="0.2">
      <c r="A56" s="396" t="s">
        <v>88</v>
      </c>
      <c r="B56" s="377" t="s">
        <v>254</v>
      </c>
      <c r="C56" s="361"/>
      <c r="D56" s="531"/>
      <c r="E56" s="521">
        <f>C56+D56</f>
        <v>0</v>
      </c>
    </row>
    <row r="57" spans="1:5" s="101" customFormat="1" ht="12" customHeight="1" x14ac:dyDescent="0.2">
      <c r="A57" s="397" t="s">
        <v>89</v>
      </c>
      <c r="B57" s="378" t="s">
        <v>387</v>
      </c>
      <c r="C57" s="360"/>
      <c r="D57" s="525"/>
      <c r="E57" s="526">
        <f>C57+D57</f>
        <v>0</v>
      </c>
    </row>
    <row r="58" spans="1:5" s="101" customFormat="1" ht="12" customHeight="1" x14ac:dyDescent="0.2">
      <c r="A58" s="397" t="s">
        <v>257</v>
      </c>
      <c r="B58" s="378" t="s">
        <v>255</v>
      </c>
      <c r="C58" s="360"/>
      <c r="D58" s="525">
        <f>E58-C58</f>
        <v>250000</v>
      </c>
      <c r="E58" s="526">
        <v>250000</v>
      </c>
    </row>
    <row r="59" spans="1:5" s="101" customFormat="1" ht="12" customHeight="1" thickBot="1" x14ac:dyDescent="0.25">
      <c r="A59" s="398" t="s">
        <v>258</v>
      </c>
      <c r="B59" s="379" t="s">
        <v>256</v>
      </c>
      <c r="C59" s="362"/>
      <c r="D59" s="530"/>
      <c r="E59" s="524">
        <f>C59+D59</f>
        <v>0</v>
      </c>
    </row>
    <row r="60" spans="1:5" s="101" customFormat="1" ht="12" customHeight="1" thickBot="1" x14ac:dyDescent="0.25">
      <c r="A60" s="37" t="s">
        <v>19</v>
      </c>
      <c r="B60" s="259" t="s">
        <v>259</v>
      </c>
      <c r="C60" s="359">
        <f>SUM(C61:C63)</f>
        <v>0</v>
      </c>
      <c r="D60" s="529">
        <f>SUM(D61:D63)</f>
        <v>583430</v>
      </c>
      <c r="E60" s="231">
        <f>SUM(E61:E63)</f>
        <v>583430</v>
      </c>
    </row>
    <row r="61" spans="1:5" s="101" customFormat="1" ht="12" customHeight="1" x14ac:dyDescent="0.2">
      <c r="A61" s="396" t="s">
        <v>161</v>
      </c>
      <c r="B61" s="377" t="s">
        <v>261</v>
      </c>
      <c r="C61" s="363"/>
      <c r="D61" s="576"/>
      <c r="E61" s="538">
        <f>C61+D61</f>
        <v>0</v>
      </c>
    </row>
    <row r="62" spans="1:5" s="101" customFormat="1" ht="12" customHeight="1" x14ac:dyDescent="0.2">
      <c r="A62" s="397" t="s">
        <v>162</v>
      </c>
      <c r="B62" s="378" t="s">
        <v>388</v>
      </c>
      <c r="C62" s="363"/>
      <c r="D62" s="576">
        <f>E62-C62</f>
        <v>583430</v>
      </c>
      <c r="E62" s="538">
        <v>583430</v>
      </c>
    </row>
    <row r="63" spans="1:5" s="101" customFormat="1" ht="12" customHeight="1" x14ac:dyDescent="0.2">
      <c r="A63" s="397" t="s">
        <v>189</v>
      </c>
      <c r="B63" s="378" t="s">
        <v>262</v>
      </c>
      <c r="C63" s="363"/>
      <c r="D63" s="576"/>
      <c r="E63" s="538">
        <f>C63+D63</f>
        <v>0</v>
      </c>
    </row>
    <row r="64" spans="1:5" s="101" customFormat="1" ht="12" customHeight="1" thickBot="1" x14ac:dyDescent="0.25">
      <c r="A64" s="398" t="s">
        <v>260</v>
      </c>
      <c r="B64" s="379" t="s">
        <v>263</v>
      </c>
      <c r="C64" s="363"/>
      <c r="D64" s="576"/>
      <c r="E64" s="538">
        <f>C64+D64</f>
        <v>0</v>
      </c>
    </row>
    <row r="65" spans="1:5" s="101" customFormat="1" ht="12" customHeight="1" thickBot="1" x14ac:dyDescent="0.25">
      <c r="A65" s="37" t="s">
        <v>20</v>
      </c>
      <c r="B65" s="21" t="s">
        <v>264</v>
      </c>
      <c r="C65" s="366">
        <f>+C8+C15+C22+C29+C37+C49+C55+C60</f>
        <v>255793285</v>
      </c>
      <c r="D65" s="528">
        <f>+D8+D15+D22+D29+D37+D49+D55+D60</f>
        <v>16967942</v>
      </c>
      <c r="E65" s="408">
        <f>+E8+E15+E22+E29+E37+E49+E55+E60</f>
        <v>278761227</v>
      </c>
    </row>
    <row r="66" spans="1:5" s="101" customFormat="1" ht="12" customHeight="1" thickBot="1" x14ac:dyDescent="0.2">
      <c r="A66" s="399" t="s">
        <v>355</v>
      </c>
      <c r="B66" s="259" t="s">
        <v>266</v>
      </c>
      <c r="C66" s="359">
        <f>SUM(C67:C69)</f>
        <v>0</v>
      </c>
      <c r="D66" s="529">
        <f>SUM(D67:D69)</f>
        <v>0</v>
      </c>
      <c r="E66" s="231">
        <f>SUM(E67:E69)</f>
        <v>0</v>
      </c>
    </row>
    <row r="67" spans="1:5" s="101" customFormat="1" ht="12" customHeight="1" x14ac:dyDescent="0.2">
      <c r="A67" s="396" t="s">
        <v>297</v>
      </c>
      <c r="B67" s="377" t="s">
        <v>267</v>
      </c>
      <c r="C67" s="363"/>
      <c r="D67" s="576"/>
      <c r="E67" s="538">
        <f>C67+D67</f>
        <v>0</v>
      </c>
    </row>
    <row r="68" spans="1:5" s="101" customFormat="1" ht="12" customHeight="1" x14ac:dyDescent="0.2">
      <c r="A68" s="397" t="s">
        <v>306</v>
      </c>
      <c r="B68" s="378" t="s">
        <v>268</v>
      </c>
      <c r="C68" s="363"/>
      <c r="D68" s="576"/>
      <c r="E68" s="538">
        <f>C68+D68</f>
        <v>0</v>
      </c>
    </row>
    <row r="69" spans="1:5" s="101" customFormat="1" ht="12" customHeight="1" thickBot="1" x14ac:dyDescent="0.25">
      <c r="A69" s="398" t="s">
        <v>307</v>
      </c>
      <c r="B69" s="380" t="s">
        <v>269</v>
      </c>
      <c r="C69" s="363"/>
      <c r="D69" s="578"/>
      <c r="E69" s="538">
        <f>C69+D69</f>
        <v>0</v>
      </c>
    </row>
    <row r="70" spans="1:5" s="101" customFormat="1" ht="12" customHeight="1" thickBot="1" x14ac:dyDescent="0.2">
      <c r="A70" s="399" t="s">
        <v>270</v>
      </c>
      <c r="B70" s="259" t="s">
        <v>271</v>
      </c>
      <c r="C70" s="359">
        <f>SUM(C71:C74)</f>
        <v>49676247</v>
      </c>
      <c r="D70" s="359">
        <f>SUM(D71:D74)</f>
        <v>66269682</v>
      </c>
      <c r="E70" s="231">
        <f>SUM(E71:E74)</f>
        <v>115945929</v>
      </c>
    </row>
    <row r="71" spans="1:5" s="101" customFormat="1" ht="12" customHeight="1" x14ac:dyDescent="0.2">
      <c r="A71" s="396" t="s">
        <v>138</v>
      </c>
      <c r="B71" s="377" t="s">
        <v>272</v>
      </c>
      <c r="C71" s="363">
        <v>49676247</v>
      </c>
      <c r="D71" s="363">
        <f>E71-C71</f>
        <v>66269682</v>
      </c>
      <c r="E71" s="538">
        <v>115945929</v>
      </c>
    </row>
    <row r="72" spans="1:5" s="101" customFormat="1" ht="12" customHeight="1" x14ac:dyDescent="0.2">
      <c r="A72" s="397" t="s">
        <v>139</v>
      </c>
      <c r="B72" s="378" t="s">
        <v>273</v>
      </c>
      <c r="C72" s="363"/>
      <c r="D72" s="363"/>
      <c r="E72" s="538">
        <f>C72+D72</f>
        <v>0</v>
      </c>
    </row>
    <row r="73" spans="1:5" s="101" customFormat="1" ht="12" customHeight="1" x14ac:dyDescent="0.2">
      <c r="A73" s="397" t="s">
        <v>298</v>
      </c>
      <c r="B73" s="378" t="s">
        <v>274</v>
      </c>
      <c r="C73" s="363"/>
      <c r="D73" s="363"/>
      <c r="E73" s="538">
        <f>C73+D73</f>
        <v>0</v>
      </c>
    </row>
    <row r="74" spans="1:5" s="101" customFormat="1" ht="12" customHeight="1" thickBot="1" x14ac:dyDescent="0.25">
      <c r="A74" s="398" t="s">
        <v>299</v>
      </c>
      <c r="B74" s="379" t="s">
        <v>275</v>
      </c>
      <c r="C74" s="363"/>
      <c r="D74" s="363"/>
      <c r="E74" s="538">
        <f>C74+D74</f>
        <v>0</v>
      </c>
    </row>
    <row r="75" spans="1:5" s="101" customFormat="1" ht="12" customHeight="1" thickBot="1" x14ac:dyDescent="0.2">
      <c r="A75" s="399" t="s">
        <v>276</v>
      </c>
      <c r="B75" s="259" t="s">
        <v>277</v>
      </c>
      <c r="C75" s="359">
        <f>SUM(C76:C77)</f>
        <v>6804000</v>
      </c>
      <c r="D75" s="359">
        <f>SUM(D76:D77)</f>
        <v>2668</v>
      </c>
      <c r="E75" s="231">
        <f>SUM(E76:E77)</f>
        <v>6806668</v>
      </c>
    </row>
    <row r="76" spans="1:5" s="101" customFormat="1" ht="12" customHeight="1" x14ac:dyDescent="0.2">
      <c r="A76" s="396" t="s">
        <v>300</v>
      </c>
      <c r="B76" s="377" t="s">
        <v>278</v>
      </c>
      <c r="C76" s="363">
        <v>6804000</v>
      </c>
      <c r="D76" s="363">
        <f>E76-C76</f>
        <v>2668</v>
      </c>
      <c r="E76" s="538">
        <v>6806668</v>
      </c>
    </row>
    <row r="77" spans="1:5" s="101" customFormat="1" ht="12" customHeight="1" thickBot="1" x14ac:dyDescent="0.25">
      <c r="A77" s="398" t="s">
        <v>301</v>
      </c>
      <c r="B77" s="379" t="s">
        <v>279</v>
      </c>
      <c r="C77" s="363"/>
      <c r="D77" s="363"/>
      <c r="E77" s="538">
        <f>C77+D77</f>
        <v>0</v>
      </c>
    </row>
    <row r="78" spans="1:5" s="100" customFormat="1" ht="12" customHeight="1" thickBot="1" x14ac:dyDescent="0.2">
      <c r="A78" s="399" t="s">
        <v>280</v>
      </c>
      <c r="B78" s="259" t="s">
        <v>281</v>
      </c>
      <c r="C78" s="359">
        <f>SUM(C79:C81)</f>
        <v>0</v>
      </c>
      <c r="D78" s="359">
        <f>SUM(D79:D81)</f>
        <v>0</v>
      </c>
      <c r="E78" s="231">
        <f>SUM(E79:E81)</f>
        <v>0</v>
      </c>
    </row>
    <row r="79" spans="1:5" s="101" customFormat="1" ht="12" customHeight="1" x14ac:dyDescent="0.2">
      <c r="A79" s="396" t="s">
        <v>302</v>
      </c>
      <c r="B79" s="377" t="s">
        <v>282</v>
      </c>
      <c r="C79" s="363"/>
      <c r="D79" s="363"/>
      <c r="E79" s="538">
        <f>C79+D79</f>
        <v>0</v>
      </c>
    </row>
    <row r="80" spans="1:5" s="101" customFormat="1" ht="12" customHeight="1" x14ac:dyDescent="0.2">
      <c r="A80" s="397" t="s">
        <v>303</v>
      </c>
      <c r="B80" s="378" t="s">
        <v>283</v>
      </c>
      <c r="C80" s="363"/>
      <c r="D80" s="363"/>
      <c r="E80" s="538">
        <f>C80+D80</f>
        <v>0</v>
      </c>
    </row>
    <row r="81" spans="1:5" s="101" customFormat="1" ht="12" customHeight="1" thickBot="1" x14ac:dyDescent="0.25">
      <c r="A81" s="398" t="s">
        <v>304</v>
      </c>
      <c r="B81" s="379" t="s">
        <v>284</v>
      </c>
      <c r="C81" s="363"/>
      <c r="D81" s="363"/>
      <c r="E81" s="538">
        <f>C81+D81</f>
        <v>0</v>
      </c>
    </row>
    <row r="82" spans="1:5" s="101" customFormat="1" ht="12" customHeight="1" thickBot="1" x14ac:dyDescent="0.2">
      <c r="A82" s="399" t="s">
        <v>285</v>
      </c>
      <c r="B82" s="259" t="s">
        <v>305</v>
      </c>
      <c r="C82" s="359">
        <f>SUM(C83:C86)</f>
        <v>0</v>
      </c>
      <c r="D82" s="359">
        <f>SUM(D83:D86)</f>
        <v>0</v>
      </c>
      <c r="E82" s="231">
        <f>SUM(E83:E86)</f>
        <v>0</v>
      </c>
    </row>
    <row r="83" spans="1:5" s="101" customFormat="1" ht="12" customHeight="1" x14ac:dyDescent="0.2">
      <c r="A83" s="400" t="s">
        <v>286</v>
      </c>
      <c r="B83" s="377" t="s">
        <v>287</v>
      </c>
      <c r="C83" s="363"/>
      <c r="D83" s="363"/>
      <c r="E83" s="538">
        <f t="shared" ref="E83:E88" si="4">C83+D83</f>
        <v>0</v>
      </c>
    </row>
    <row r="84" spans="1:5" s="101" customFormat="1" ht="12" customHeight="1" x14ac:dyDescent="0.2">
      <c r="A84" s="401" t="s">
        <v>288</v>
      </c>
      <c r="B84" s="378" t="s">
        <v>289</v>
      </c>
      <c r="C84" s="363"/>
      <c r="D84" s="363"/>
      <c r="E84" s="538">
        <f t="shared" si="4"/>
        <v>0</v>
      </c>
    </row>
    <row r="85" spans="1:5" s="101" customFormat="1" ht="12" customHeight="1" x14ac:dyDescent="0.2">
      <c r="A85" s="401" t="s">
        <v>290</v>
      </c>
      <c r="B85" s="378" t="s">
        <v>291</v>
      </c>
      <c r="C85" s="363"/>
      <c r="D85" s="363"/>
      <c r="E85" s="538">
        <f t="shared" si="4"/>
        <v>0</v>
      </c>
    </row>
    <row r="86" spans="1:5" s="100" customFormat="1" ht="12" customHeight="1" thickBot="1" x14ac:dyDescent="0.25">
      <c r="A86" s="402" t="s">
        <v>292</v>
      </c>
      <c r="B86" s="379" t="s">
        <v>293</v>
      </c>
      <c r="C86" s="363"/>
      <c r="D86" s="363"/>
      <c r="E86" s="538">
        <f t="shared" si="4"/>
        <v>0</v>
      </c>
    </row>
    <row r="87" spans="1:5" s="100" customFormat="1" ht="12" customHeight="1" thickBot="1" x14ac:dyDescent="0.2">
      <c r="A87" s="399" t="s">
        <v>294</v>
      </c>
      <c r="B87" s="259" t="s">
        <v>435</v>
      </c>
      <c r="C87" s="427"/>
      <c r="D87" s="427"/>
      <c r="E87" s="231">
        <f t="shared" si="4"/>
        <v>0</v>
      </c>
    </row>
    <row r="88" spans="1:5" s="100" customFormat="1" ht="12" customHeight="1" thickBot="1" x14ac:dyDescent="0.2">
      <c r="A88" s="399" t="s">
        <v>463</v>
      </c>
      <c r="B88" s="259" t="s">
        <v>295</v>
      </c>
      <c r="C88" s="427"/>
      <c r="D88" s="427"/>
      <c r="E88" s="231">
        <f t="shared" si="4"/>
        <v>0</v>
      </c>
    </row>
    <row r="89" spans="1:5" s="100" customFormat="1" ht="12" customHeight="1" thickBot="1" x14ac:dyDescent="0.2">
      <c r="A89" s="399" t="s">
        <v>464</v>
      </c>
      <c r="B89" s="384" t="s">
        <v>438</v>
      </c>
      <c r="C89" s="366">
        <f>+C66+C70+C75+C78+C82+C88+C87</f>
        <v>56480247</v>
      </c>
      <c r="D89" s="366">
        <f>+D66+D70+D75+D78+D82+D88+D87</f>
        <v>66272350</v>
      </c>
      <c r="E89" s="408">
        <f>+E66+E70+E75+E78+E82+E88+E87</f>
        <v>122752597</v>
      </c>
    </row>
    <row r="90" spans="1:5" s="100" customFormat="1" ht="12" customHeight="1" thickBot="1" x14ac:dyDescent="0.2">
      <c r="A90" s="403" t="s">
        <v>465</v>
      </c>
      <c r="B90" s="385" t="s">
        <v>466</v>
      </c>
      <c r="C90" s="366">
        <f>+C65+C89</f>
        <v>312273532</v>
      </c>
      <c r="D90" s="366">
        <f>+D65+D89</f>
        <v>83240292</v>
      </c>
      <c r="E90" s="408">
        <f>+E65+E89</f>
        <v>401513824</v>
      </c>
    </row>
    <row r="91" spans="1:5" s="101" customFormat="1" ht="15" customHeight="1" thickBot="1" x14ac:dyDescent="0.25">
      <c r="A91" s="218"/>
      <c r="B91" s="219"/>
      <c r="C91" s="327"/>
    </row>
    <row r="92" spans="1:5" s="70" customFormat="1" ht="16.5" customHeight="1" thickBot="1" x14ac:dyDescent="0.25">
      <c r="A92" s="647" t="s">
        <v>51</v>
      </c>
      <c r="B92" s="648"/>
      <c r="C92" s="648"/>
      <c r="D92" s="648"/>
      <c r="E92" s="649"/>
    </row>
    <row r="93" spans="1:5" s="102" customFormat="1" ht="12" customHeight="1" thickBot="1" x14ac:dyDescent="0.25">
      <c r="A93" s="370" t="s">
        <v>12</v>
      </c>
      <c r="B93" s="31" t="s">
        <v>470</v>
      </c>
      <c r="C93" s="358">
        <f>+C94+C95+C96+C97+C98+C111</f>
        <v>176391038</v>
      </c>
      <c r="D93" s="358">
        <f>+D94+D95+D96+D97+D98+D111</f>
        <v>-11536984</v>
      </c>
      <c r="E93" s="457">
        <f>+E94+E95+E96+E97+E98+E111</f>
        <v>164854054</v>
      </c>
    </row>
    <row r="94" spans="1:5" ht="12" customHeight="1" thickBot="1" x14ac:dyDescent="0.25">
      <c r="A94" s="404" t="s">
        <v>90</v>
      </c>
      <c r="B94" s="10" t="s">
        <v>43</v>
      </c>
      <c r="C94" s="464">
        <v>36656300</v>
      </c>
      <c r="D94" s="464">
        <f>E94-C94</f>
        <v>5996111</v>
      </c>
      <c r="E94" s="533">
        <v>42652411</v>
      </c>
    </row>
    <row r="95" spans="1:5" ht="12" customHeight="1" thickBot="1" x14ac:dyDescent="0.25">
      <c r="A95" s="397" t="s">
        <v>91</v>
      </c>
      <c r="B95" s="8" t="s">
        <v>163</v>
      </c>
      <c r="C95" s="360">
        <v>7878466</v>
      </c>
      <c r="D95" s="464">
        <f t="shared" ref="D95:D113" si="5">E95-C95</f>
        <v>887797</v>
      </c>
      <c r="E95" s="526">
        <v>8766263</v>
      </c>
    </row>
    <row r="96" spans="1:5" ht="12" customHeight="1" thickBot="1" x14ac:dyDescent="0.25">
      <c r="A96" s="397" t="s">
        <v>92</v>
      </c>
      <c r="B96" s="8" t="s">
        <v>128</v>
      </c>
      <c r="C96" s="362">
        <v>65745772</v>
      </c>
      <c r="D96" s="464">
        <f t="shared" si="5"/>
        <v>2494128</v>
      </c>
      <c r="E96" s="524">
        <v>68239900</v>
      </c>
    </row>
    <row r="97" spans="1:5" ht="12" customHeight="1" thickBot="1" x14ac:dyDescent="0.25">
      <c r="A97" s="397" t="s">
        <v>93</v>
      </c>
      <c r="B97" s="11" t="s">
        <v>164</v>
      </c>
      <c r="C97" s="362">
        <v>26148500</v>
      </c>
      <c r="D97" s="464">
        <f t="shared" si="5"/>
        <v>-15945497</v>
      </c>
      <c r="E97" s="524">
        <v>10203003</v>
      </c>
    </row>
    <row r="98" spans="1:5" ht="12" customHeight="1" thickBot="1" x14ac:dyDescent="0.25">
      <c r="A98" s="397" t="s">
        <v>104</v>
      </c>
      <c r="B98" s="19" t="s">
        <v>165</v>
      </c>
      <c r="C98" s="362">
        <v>34962000</v>
      </c>
      <c r="D98" s="464">
        <f t="shared" si="5"/>
        <v>30477</v>
      </c>
      <c r="E98" s="524">
        <v>34992477</v>
      </c>
    </row>
    <row r="99" spans="1:5" ht="12" customHeight="1" thickBot="1" x14ac:dyDescent="0.25">
      <c r="A99" s="397" t="s">
        <v>94</v>
      </c>
      <c r="B99" s="8" t="s">
        <v>467</v>
      </c>
      <c r="C99" s="362"/>
      <c r="D99" s="464">
        <f t="shared" si="5"/>
        <v>408831</v>
      </c>
      <c r="E99" s="524">
        <v>408831</v>
      </c>
    </row>
    <row r="100" spans="1:5" ht="12" customHeight="1" thickBot="1" x14ac:dyDescent="0.25">
      <c r="A100" s="397" t="s">
        <v>95</v>
      </c>
      <c r="B100" s="148" t="s">
        <v>401</v>
      </c>
      <c r="C100" s="362"/>
      <c r="D100" s="464">
        <f t="shared" si="5"/>
        <v>0</v>
      </c>
      <c r="E100" s="524"/>
    </row>
    <row r="101" spans="1:5" ht="12" customHeight="1" thickBot="1" x14ac:dyDescent="0.25">
      <c r="A101" s="397" t="s">
        <v>105</v>
      </c>
      <c r="B101" s="148" t="s">
        <v>400</v>
      </c>
      <c r="C101" s="362"/>
      <c r="D101" s="464">
        <f t="shared" si="5"/>
        <v>0</v>
      </c>
      <c r="E101" s="524"/>
    </row>
    <row r="102" spans="1:5" ht="12" customHeight="1" thickBot="1" x14ac:dyDescent="0.25">
      <c r="A102" s="397" t="s">
        <v>106</v>
      </c>
      <c r="B102" s="148" t="s">
        <v>311</v>
      </c>
      <c r="C102" s="362"/>
      <c r="D102" s="464">
        <f t="shared" si="5"/>
        <v>0</v>
      </c>
      <c r="E102" s="524"/>
    </row>
    <row r="103" spans="1:5" ht="12" customHeight="1" thickBot="1" x14ac:dyDescent="0.25">
      <c r="A103" s="397" t="s">
        <v>107</v>
      </c>
      <c r="B103" s="149" t="s">
        <v>312</v>
      </c>
      <c r="C103" s="362"/>
      <c r="D103" s="464">
        <f t="shared" si="5"/>
        <v>0</v>
      </c>
      <c r="E103" s="524"/>
    </row>
    <row r="104" spans="1:5" ht="12" customHeight="1" thickBot="1" x14ac:dyDescent="0.25">
      <c r="A104" s="397" t="s">
        <v>108</v>
      </c>
      <c r="B104" s="149" t="s">
        <v>313</v>
      </c>
      <c r="C104" s="362"/>
      <c r="D104" s="464">
        <f t="shared" si="5"/>
        <v>0</v>
      </c>
      <c r="E104" s="524"/>
    </row>
    <row r="105" spans="1:5" ht="12" customHeight="1" thickBot="1" x14ac:dyDescent="0.25">
      <c r="A105" s="397" t="s">
        <v>110</v>
      </c>
      <c r="B105" s="148" t="s">
        <v>314</v>
      </c>
      <c r="C105" s="362">
        <v>1582000</v>
      </c>
      <c r="D105" s="464">
        <f t="shared" si="5"/>
        <v>202240</v>
      </c>
      <c r="E105" s="524">
        <v>1784240</v>
      </c>
    </row>
    <row r="106" spans="1:5" ht="12" customHeight="1" thickBot="1" x14ac:dyDescent="0.25">
      <c r="A106" s="397" t="s">
        <v>166</v>
      </c>
      <c r="B106" s="148" t="s">
        <v>315</v>
      </c>
      <c r="C106" s="362"/>
      <c r="D106" s="464">
        <f t="shared" si="5"/>
        <v>0</v>
      </c>
      <c r="E106" s="524"/>
    </row>
    <row r="107" spans="1:5" ht="12" customHeight="1" thickBot="1" x14ac:dyDescent="0.25">
      <c r="A107" s="397" t="s">
        <v>309</v>
      </c>
      <c r="B107" s="149" t="s">
        <v>316</v>
      </c>
      <c r="C107" s="360"/>
      <c r="D107" s="464">
        <f t="shared" si="5"/>
        <v>0</v>
      </c>
      <c r="E107" s="524"/>
    </row>
    <row r="108" spans="1:5" ht="12" customHeight="1" thickBot="1" x14ac:dyDescent="0.25">
      <c r="A108" s="405" t="s">
        <v>310</v>
      </c>
      <c r="B108" s="150" t="s">
        <v>317</v>
      </c>
      <c r="C108" s="362"/>
      <c r="D108" s="464">
        <f t="shared" si="5"/>
        <v>0</v>
      </c>
      <c r="E108" s="524"/>
    </row>
    <row r="109" spans="1:5" ht="12" customHeight="1" thickBot="1" x14ac:dyDescent="0.25">
      <c r="A109" s="397" t="s">
        <v>398</v>
      </c>
      <c r="B109" s="150" t="s">
        <v>318</v>
      </c>
      <c r="C109" s="362"/>
      <c r="D109" s="464">
        <f t="shared" si="5"/>
        <v>0</v>
      </c>
      <c r="E109" s="524"/>
    </row>
    <row r="110" spans="1:5" ht="12" customHeight="1" thickBot="1" x14ac:dyDescent="0.25">
      <c r="A110" s="397" t="s">
        <v>399</v>
      </c>
      <c r="B110" s="149" t="s">
        <v>319</v>
      </c>
      <c r="C110" s="360">
        <v>33380000</v>
      </c>
      <c r="D110" s="464">
        <f t="shared" si="5"/>
        <v>-580591</v>
      </c>
      <c r="E110" s="526">
        <v>32799409</v>
      </c>
    </row>
    <row r="111" spans="1:5" ht="12" customHeight="1" thickBot="1" x14ac:dyDescent="0.25">
      <c r="A111" s="397" t="s">
        <v>403</v>
      </c>
      <c r="B111" s="11" t="s">
        <v>44</v>
      </c>
      <c r="C111" s="360">
        <v>5000000</v>
      </c>
      <c r="D111" s="464">
        <f t="shared" si="5"/>
        <v>-5000000</v>
      </c>
      <c r="E111" s="526"/>
    </row>
    <row r="112" spans="1:5" ht="12" customHeight="1" thickBot="1" x14ac:dyDescent="0.25">
      <c r="A112" s="398" t="s">
        <v>404</v>
      </c>
      <c r="B112" s="8" t="s">
        <v>468</v>
      </c>
      <c r="C112" s="362">
        <v>5000000</v>
      </c>
      <c r="D112" s="464">
        <f t="shared" si="5"/>
        <v>-5000000</v>
      </c>
      <c r="E112" s="524"/>
    </row>
    <row r="113" spans="1:5" ht="12" customHeight="1" thickBot="1" x14ac:dyDescent="0.25">
      <c r="A113" s="406" t="s">
        <v>405</v>
      </c>
      <c r="B113" s="151" t="s">
        <v>469</v>
      </c>
      <c r="C113" s="465"/>
      <c r="D113" s="464">
        <f t="shared" si="5"/>
        <v>0</v>
      </c>
      <c r="E113" s="532"/>
    </row>
    <row r="114" spans="1:5" ht="12" customHeight="1" thickBot="1" x14ac:dyDescent="0.25">
      <c r="A114" s="37" t="s">
        <v>13</v>
      </c>
      <c r="B114" s="30" t="s">
        <v>320</v>
      </c>
      <c r="C114" s="359">
        <f>+C115+C117+C119</f>
        <v>16823300</v>
      </c>
      <c r="D114" s="529">
        <f>+D115+D117+D119</f>
        <v>18100126</v>
      </c>
      <c r="E114" s="231">
        <f>+E115+E117+E119</f>
        <v>34923426</v>
      </c>
    </row>
    <row r="115" spans="1:5" ht="12" customHeight="1" x14ac:dyDescent="0.2">
      <c r="A115" s="396" t="s">
        <v>96</v>
      </c>
      <c r="B115" s="8" t="s">
        <v>187</v>
      </c>
      <c r="C115" s="361">
        <v>5477700</v>
      </c>
      <c r="D115" s="531">
        <f>E115-C115</f>
        <v>6859796</v>
      </c>
      <c r="E115" s="521">
        <v>12337496</v>
      </c>
    </row>
    <row r="116" spans="1:5" ht="12" customHeight="1" x14ac:dyDescent="0.2">
      <c r="A116" s="396" t="s">
        <v>97</v>
      </c>
      <c r="B116" s="12" t="s">
        <v>324</v>
      </c>
      <c r="C116" s="361"/>
      <c r="D116" s="531">
        <f t="shared" ref="D116:D127" si="6">E116-C116</f>
        <v>0</v>
      </c>
      <c r="E116" s="521"/>
    </row>
    <row r="117" spans="1:5" ht="12" customHeight="1" x14ac:dyDescent="0.2">
      <c r="A117" s="396" t="s">
        <v>98</v>
      </c>
      <c r="B117" s="12" t="s">
        <v>167</v>
      </c>
      <c r="C117" s="360">
        <v>5445600</v>
      </c>
      <c r="D117" s="531">
        <f t="shared" si="6"/>
        <v>8240330</v>
      </c>
      <c r="E117" s="526">
        <v>13685930</v>
      </c>
    </row>
    <row r="118" spans="1:5" ht="12" customHeight="1" x14ac:dyDescent="0.2">
      <c r="A118" s="396" t="s">
        <v>99</v>
      </c>
      <c r="B118" s="12" t="s">
        <v>325</v>
      </c>
      <c r="C118" s="360"/>
      <c r="D118" s="531">
        <f t="shared" si="6"/>
        <v>0</v>
      </c>
      <c r="E118" s="526"/>
    </row>
    <row r="119" spans="1:5" ht="12" customHeight="1" x14ac:dyDescent="0.2">
      <c r="A119" s="396" t="s">
        <v>100</v>
      </c>
      <c r="B119" s="261" t="s">
        <v>190</v>
      </c>
      <c r="C119" s="360">
        <v>5900000</v>
      </c>
      <c r="D119" s="531">
        <f t="shared" si="6"/>
        <v>3000000</v>
      </c>
      <c r="E119" s="526">
        <v>8900000</v>
      </c>
    </row>
    <row r="120" spans="1:5" ht="12" customHeight="1" x14ac:dyDescent="0.2">
      <c r="A120" s="396" t="s">
        <v>109</v>
      </c>
      <c r="B120" s="260" t="s">
        <v>389</v>
      </c>
      <c r="C120" s="360"/>
      <c r="D120" s="531">
        <f t="shared" si="6"/>
        <v>0</v>
      </c>
      <c r="E120" s="526"/>
    </row>
    <row r="121" spans="1:5" ht="12" customHeight="1" x14ac:dyDescent="0.2">
      <c r="A121" s="396" t="s">
        <v>111</v>
      </c>
      <c r="B121" s="373" t="s">
        <v>330</v>
      </c>
      <c r="C121" s="360"/>
      <c r="D121" s="531">
        <f t="shared" si="6"/>
        <v>0</v>
      </c>
      <c r="E121" s="526"/>
    </row>
    <row r="122" spans="1:5" ht="12" customHeight="1" x14ac:dyDescent="0.2">
      <c r="A122" s="396" t="s">
        <v>168</v>
      </c>
      <c r="B122" s="149" t="s">
        <v>313</v>
      </c>
      <c r="C122" s="360"/>
      <c r="D122" s="531">
        <f t="shared" si="6"/>
        <v>0</v>
      </c>
      <c r="E122" s="526"/>
    </row>
    <row r="123" spans="1:5" ht="12" customHeight="1" x14ac:dyDescent="0.2">
      <c r="A123" s="396" t="s">
        <v>169</v>
      </c>
      <c r="B123" s="149" t="s">
        <v>329</v>
      </c>
      <c r="C123" s="360"/>
      <c r="D123" s="531">
        <f t="shared" si="6"/>
        <v>0</v>
      </c>
      <c r="E123" s="526"/>
    </row>
    <row r="124" spans="1:5" ht="12" customHeight="1" x14ac:dyDescent="0.2">
      <c r="A124" s="396" t="s">
        <v>170</v>
      </c>
      <c r="B124" s="149" t="s">
        <v>328</v>
      </c>
      <c r="C124" s="360"/>
      <c r="D124" s="531">
        <f t="shared" si="6"/>
        <v>0</v>
      </c>
      <c r="E124" s="526"/>
    </row>
    <row r="125" spans="1:5" ht="12" customHeight="1" x14ac:dyDescent="0.2">
      <c r="A125" s="396" t="s">
        <v>321</v>
      </c>
      <c r="B125" s="149" t="s">
        <v>316</v>
      </c>
      <c r="C125" s="360"/>
      <c r="D125" s="531">
        <f t="shared" si="6"/>
        <v>1600000</v>
      </c>
      <c r="E125" s="526">
        <v>1600000</v>
      </c>
    </row>
    <row r="126" spans="1:5" ht="12" customHeight="1" x14ac:dyDescent="0.2">
      <c r="A126" s="396" t="s">
        <v>322</v>
      </c>
      <c r="B126" s="149" t="s">
        <v>327</v>
      </c>
      <c r="C126" s="360"/>
      <c r="D126" s="531">
        <f t="shared" si="6"/>
        <v>0</v>
      </c>
      <c r="E126" s="526"/>
    </row>
    <row r="127" spans="1:5" ht="12" customHeight="1" thickBot="1" x14ac:dyDescent="0.25">
      <c r="A127" s="405" t="s">
        <v>323</v>
      </c>
      <c r="B127" s="149" t="s">
        <v>326</v>
      </c>
      <c r="C127" s="362">
        <v>5900000</v>
      </c>
      <c r="D127" s="531">
        <f t="shared" si="6"/>
        <v>1400000</v>
      </c>
      <c r="E127" s="524">
        <v>7300000</v>
      </c>
    </row>
    <row r="128" spans="1:5" ht="12" customHeight="1" thickBot="1" x14ac:dyDescent="0.25">
      <c r="A128" s="37" t="s">
        <v>14</v>
      </c>
      <c r="B128" s="133" t="s">
        <v>408</v>
      </c>
      <c r="C128" s="359">
        <f>+C93+C114</f>
        <v>193214338</v>
      </c>
      <c r="D128" s="529">
        <f>+D93+D114</f>
        <v>6563142</v>
      </c>
      <c r="E128" s="231">
        <f>+E93+E114</f>
        <v>199777480</v>
      </c>
    </row>
    <row r="129" spans="1:11" ht="12" customHeight="1" thickBot="1" x14ac:dyDescent="0.25">
      <c r="A129" s="37" t="s">
        <v>15</v>
      </c>
      <c r="B129" s="133" t="s">
        <v>409</v>
      </c>
      <c r="C129" s="359">
        <f>+C130+C131+C132</f>
        <v>0</v>
      </c>
      <c r="D129" s="529">
        <f>+D130+D131+D132</f>
        <v>0</v>
      </c>
      <c r="E129" s="231">
        <f>+E130+E131+E132</f>
        <v>0</v>
      </c>
    </row>
    <row r="130" spans="1:11" s="102" customFormat="1" ht="12" customHeight="1" x14ac:dyDescent="0.2">
      <c r="A130" s="396" t="s">
        <v>225</v>
      </c>
      <c r="B130" s="9" t="s">
        <v>473</v>
      </c>
      <c r="C130" s="360"/>
      <c r="D130" s="525"/>
      <c r="E130" s="526"/>
    </row>
    <row r="131" spans="1:11" ht="12" customHeight="1" x14ac:dyDescent="0.2">
      <c r="A131" s="396" t="s">
        <v>226</v>
      </c>
      <c r="B131" s="9" t="s">
        <v>417</v>
      </c>
      <c r="C131" s="360"/>
      <c r="D131" s="525"/>
      <c r="E131" s="526"/>
    </row>
    <row r="132" spans="1:11" ht="12" customHeight="1" thickBot="1" x14ac:dyDescent="0.25">
      <c r="A132" s="405" t="s">
        <v>227</v>
      </c>
      <c r="B132" s="7" t="s">
        <v>472</v>
      </c>
      <c r="C132" s="360"/>
      <c r="D132" s="525"/>
      <c r="E132" s="526"/>
    </row>
    <row r="133" spans="1:11" ht="12" customHeight="1" thickBot="1" x14ac:dyDescent="0.25">
      <c r="A133" s="37" t="s">
        <v>16</v>
      </c>
      <c r="B133" s="133" t="s">
        <v>410</v>
      </c>
      <c r="C133" s="359">
        <f>+C134+C135+C136+C137+C138+C139</f>
        <v>0</v>
      </c>
      <c r="D133" s="529">
        <f>+D134+D135+D136+D137+D138+D139</f>
        <v>85015109</v>
      </c>
      <c r="E133" s="231">
        <f>+E134+E135+E136+E137+E138+E139</f>
        <v>85015109</v>
      </c>
    </row>
    <row r="134" spans="1:11" ht="12" customHeight="1" x14ac:dyDescent="0.2">
      <c r="A134" s="396" t="s">
        <v>83</v>
      </c>
      <c r="B134" s="9" t="s">
        <v>419</v>
      </c>
      <c r="C134" s="360"/>
      <c r="D134" s="525">
        <f>E134-C134</f>
        <v>85015109</v>
      </c>
      <c r="E134" s="526">
        <v>85015109</v>
      </c>
    </row>
    <row r="135" spans="1:11" ht="12" customHeight="1" x14ac:dyDescent="0.2">
      <c r="A135" s="396" t="s">
        <v>84</v>
      </c>
      <c r="B135" s="9" t="s">
        <v>411</v>
      </c>
      <c r="C135" s="360"/>
      <c r="D135" s="525"/>
      <c r="E135" s="526"/>
    </row>
    <row r="136" spans="1:11" ht="12" customHeight="1" x14ac:dyDescent="0.2">
      <c r="A136" s="396" t="s">
        <v>85</v>
      </c>
      <c r="B136" s="9" t="s">
        <v>412</v>
      </c>
      <c r="C136" s="360"/>
      <c r="D136" s="525"/>
      <c r="E136" s="526"/>
    </row>
    <row r="137" spans="1:11" ht="12" customHeight="1" x14ac:dyDescent="0.2">
      <c r="A137" s="396" t="s">
        <v>155</v>
      </c>
      <c r="B137" s="9" t="s">
        <v>471</v>
      </c>
      <c r="C137" s="360"/>
      <c r="D137" s="525"/>
      <c r="E137" s="526"/>
    </row>
    <row r="138" spans="1:11" ht="12" customHeight="1" x14ac:dyDescent="0.2">
      <c r="A138" s="396" t="s">
        <v>156</v>
      </c>
      <c r="B138" s="9" t="s">
        <v>414</v>
      </c>
      <c r="C138" s="360"/>
      <c r="D138" s="525"/>
      <c r="E138" s="526"/>
    </row>
    <row r="139" spans="1:11" s="102" customFormat="1" ht="12" customHeight="1" thickBot="1" x14ac:dyDescent="0.25">
      <c r="A139" s="405" t="s">
        <v>157</v>
      </c>
      <c r="B139" s="7" t="s">
        <v>415</v>
      </c>
      <c r="C139" s="360"/>
      <c r="D139" s="525"/>
      <c r="E139" s="526"/>
    </row>
    <row r="140" spans="1:11" ht="12" customHeight="1" thickBot="1" x14ac:dyDescent="0.25">
      <c r="A140" s="37" t="s">
        <v>17</v>
      </c>
      <c r="B140" s="133" t="s">
        <v>498</v>
      </c>
      <c r="C140" s="366">
        <f>+C141+C142+C144+C145+C143</f>
        <v>119059194</v>
      </c>
      <c r="D140" s="528">
        <f>+D141+D142+D144+D145+D143</f>
        <v>-2337959</v>
      </c>
      <c r="E140" s="408">
        <f>+E141+E142+E144+E145+E143</f>
        <v>116721235</v>
      </c>
      <c r="K140" s="230"/>
    </row>
    <row r="141" spans="1:11" x14ac:dyDescent="0.2">
      <c r="A141" s="396" t="s">
        <v>86</v>
      </c>
      <c r="B141" s="9" t="s">
        <v>331</v>
      </c>
      <c r="C141" s="360"/>
      <c r="D141" s="525"/>
      <c r="E141" s="526"/>
    </row>
    <row r="142" spans="1:11" ht="12" customHeight="1" x14ac:dyDescent="0.2">
      <c r="A142" s="396" t="s">
        <v>87</v>
      </c>
      <c r="B142" s="9" t="s">
        <v>332</v>
      </c>
      <c r="C142" s="360"/>
      <c r="D142" s="525">
        <f>E142-C142</f>
        <v>2711561</v>
      </c>
      <c r="E142" s="526">
        <v>2711561</v>
      </c>
    </row>
    <row r="143" spans="1:11" ht="12" customHeight="1" x14ac:dyDescent="0.2">
      <c r="A143" s="396" t="s">
        <v>245</v>
      </c>
      <c r="B143" s="9" t="s">
        <v>497</v>
      </c>
      <c r="C143" s="360">
        <v>119059194</v>
      </c>
      <c r="D143" s="525">
        <f>E143-C143</f>
        <v>-5049520</v>
      </c>
      <c r="E143" s="526">
        <v>114009674</v>
      </c>
    </row>
    <row r="144" spans="1:11" s="102" customFormat="1" ht="12" customHeight="1" x14ac:dyDescent="0.2">
      <c r="A144" s="396" t="s">
        <v>246</v>
      </c>
      <c r="B144" s="9" t="s">
        <v>424</v>
      </c>
      <c r="C144" s="360"/>
      <c r="D144" s="525"/>
      <c r="E144" s="526"/>
    </row>
    <row r="145" spans="1:5" s="102" customFormat="1" ht="12" customHeight="1" thickBot="1" x14ac:dyDescent="0.25">
      <c r="A145" s="405" t="s">
        <v>247</v>
      </c>
      <c r="B145" s="7" t="s">
        <v>351</v>
      </c>
      <c r="C145" s="360"/>
      <c r="D145" s="525"/>
      <c r="E145" s="526"/>
    </row>
    <row r="146" spans="1:5" s="102" customFormat="1" ht="12" customHeight="1" thickBot="1" x14ac:dyDescent="0.25">
      <c r="A146" s="37" t="s">
        <v>18</v>
      </c>
      <c r="B146" s="133" t="s">
        <v>425</v>
      </c>
      <c r="C146" s="467">
        <f>+C147+C148+C149+C150+C151</f>
        <v>0</v>
      </c>
      <c r="D146" s="527">
        <f>+D147+D148+D149+D150+D151</f>
        <v>0</v>
      </c>
      <c r="E146" s="461">
        <f>+E147+E148+E149+E150+E151</f>
        <v>0</v>
      </c>
    </row>
    <row r="147" spans="1:5" s="102" customFormat="1" ht="12" customHeight="1" x14ac:dyDescent="0.2">
      <c r="A147" s="396" t="s">
        <v>88</v>
      </c>
      <c r="B147" s="9" t="s">
        <v>420</v>
      </c>
      <c r="C147" s="360"/>
      <c r="D147" s="525"/>
      <c r="E147" s="526"/>
    </row>
    <row r="148" spans="1:5" s="102" customFormat="1" ht="12" customHeight="1" x14ac:dyDescent="0.2">
      <c r="A148" s="396" t="s">
        <v>89</v>
      </c>
      <c r="B148" s="9" t="s">
        <v>427</v>
      </c>
      <c r="C148" s="360"/>
      <c r="D148" s="525"/>
      <c r="E148" s="526"/>
    </row>
    <row r="149" spans="1:5" s="102" customFormat="1" ht="12" customHeight="1" x14ac:dyDescent="0.2">
      <c r="A149" s="396" t="s">
        <v>257</v>
      </c>
      <c r="B149" s="9" t="s">
        <v>422</v>
      </c>
      <c r="C149" s="360"/>
      <c r="D149" s="525"/>
      <c r="E149" s="526"/>
    </row>
    <row r="150" spans="1:5" s="102" customFormat="1" ht="12" customHeight="1" x14ac:dyDescent="0.2">
      <c r="A150" s="396" t="s">
        <v>258</v>
      </c>
      <c r="B150" s="9" t="s">
        <v>474</v>
      </c>
      <c r="C150" s="360"/>
      <c r="D150" s="525"/>
      <c r="E150" s="526"/>
    </row>
    <row r="151" spans="1:5" ht="12.75" customHeight="1" thickBot="1" x14ac:dyDescent="0.25">
      <c r="A151" s="405" t="s">
        <v>426</v>
      </c>
      <c r="B151" s="7" t="s">
        <v>429</v>
      </c>
      <c r="C151" s="362"/>
      <c r="D151" s="530"/>
      <c r="E151" s="524"/>
    </row>
    <row r="152" spans="1:5" ht="12.75" customHeight="1" thickBot="1" x14ac:dyDescent="0.25">
      <c r="A152" s="456" t="s">
        <v>19</v>
      </c>
      <c r="B152" s="133" t="s">
        <v>430</v>
      </c>
      <c r="C152" s="468"/>
      <c r="D152" s="522"/>
      <c r="E152" s="461">
        <f>C152+D152</f>
        <v>0</v>
      </c>
    </row>
    <row r="153" spans="1:5" ht="12.75" customHeight="1" thickBot="1" x14ac:dyDescent="0.25">
      <c r="A153" s="456" t="s">
        <v>20</v>
      </c>
      <c r="B153" s="133" t="s">
        <v>431</v>
      </c>
      <c r="C153" s="468"/>
      <c r="D153" s="522"/>
      <c r="E153" s="461">
        <f>C153+D153</f>
        <v>0</v>
      </c>
    </row>
    <row r="154" spans="1:5" ht="12" customHeight="1" thickBot="1" x14ac:dyDescent="0.25">
      <c r="A154" s="37" t="s">
        <v>21</v>
      </c>
      <c r="B154" s="133" t="s">
        <v>433</v>
      </c>
      <c r="C154" s="469">
        <f>+C129+C133+C140+C146+C152+C153</f>
        <v>119059194</v>
      </c>
      <c r="D154" s="520">
        <f>+D129+D133+D140+D146+D152+D153</f>
        <v>82677150</v>
      </c>
      <c r="E154" s="463">
        <f>+E129+E133+E140+E146+E152+E153</f>
        <v>201736344</v>
      </c>
    </row>
    <row r="155" spans="1:5" ht="15" customHeight="1" thickBot="1" x14ac:dyDescent="0.25">
      <c r="A155" s="407" t="s">
        <v>22</v>
      </c>
      <c r="B155" s="344" t="s">
        <v>432</v>
      </c>
      <c r="C155" s="469">
        <f>+C128+C154</f>
        <v>312273532</v>
      </c>
      <c r="D155" s="520">
        <f>+D128+D154</f>
        <v>89240292</v>
      </c>
      <c r="E155" s="463">
        <f>+E128+E154</f>
        <v>401513824</v>
      </c>
    </row>
    <row r="156" spans="1:5" ht="13.5" thickBot="1" x14ac:dyDescent="0.25">
      <c r="D156" s="354"/>
      <c r="E156" s="354"/>
    </row>
    <row r="157" spans="1:5" ht="15" customHeight="1" thickBot="1" x14ac:dyDescent="0.25">
      <c r="A157" s="227" t="s">
        <v>475</v>
      </c>
      <c r="B157" s="228"/>
      <c r="C157" s="579">
        <v>15</v>
      </c>
      <c r="D157" s="579">
        <v>0</v>
      </c>
      <c r="E157" s="580">
        <f>C157+D157</f>
        <v>15</v>
      </c>
    </row>
    <row r="158" spans="1:5" ht="14.25" customHeight="1" thickBot="1" x14ac:dyDescent="0.25">
      <c r="A158" s="227" t="s">
        <v>182</v>
      </c>
      <c r="B158" s="228"/>
      <c r="C158" s="579">
        <v>15</v>
      </c>
      <c r="D158" s="579">
        <v>0</v>
      </c>
      <c r="E158" s="580">
        <f>C158+D158</f>
        <v>15</v>
      </c>
    </row>
    <row r="160" spans="1:5" x14ac:dyDescent="0.2">
      <c r="A160" s="650" t="s">
        <v>627</v>
      </c>
      <c r="B160" s="651"/>
      <c r="C160" s="651"/>
    </row>
  </sheetData>
  <sheetProtection formatCells="0"/>
  <mergeCells count="5">
    <mergeCell ref="B2:D2"/>
    <mergeCell ref="B3:D3"/>
    <mergeCell ref="A7:E7"/>
    <mergeCell ref="A92:E92"/>
    <mergeCell ref="A160:C16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47EB-271C-4305-9574-F4AAE308416F}">
  <sheetPr>
    <tabColor rgb="FF92D050"/>
  </sheetPr>
  <dimension ref="A1:K160"/>
  <sheetViews>
    <sheetView topLeftCell="A130" zoomScale="130" zoomScaleNormal="130" zoomScaleSheetLayoutView="100" workbookViewId="0">
      <selection activeCell="A160" sqref="A160:C160"/>
    </sheetView>
  </sheetViews>
  <sheetFormatPr defaultRowHeight="12.75" x14ac:dyDescent="0.2"/>
  <cols>
    <col min="1" max="1" width="16.1640625" style="352" customWidth="1"/>
    <col min="2" max="2" width="62" style="353" customWidth="1"/>
    <col min="3" max="3" width="14.1640625" style="354" customWidth="1"/>
    <col min="4" max="5" width="14.1640625" style="3" customWidth="1"/>
    <col min="6" max="16384" width="9.33203125" style="3"/>
  </cols>
  <sheetData>
    <row r="1" spans="1:5" s="2" customFormat="1" ht="16.5" customHeight="1" thickBot="1" x14ac:dyDescent="0.25">
      <c r="A1" s="204"/>
      <c r="B1" s="206"/>
      <c r="E1" s="568" t="s">
        <v>630</v>
      </c>
    </row>
    <row r="2" spans="1:5" s="98" customFormat="1" ht="21" customHeight="1" thickBot="1" x14ac:dyDescent="0.25">
      <c r="A2" s="569" t="s">
        <v>56</v>
      </c>
      <c r="B2" s="646" t="s">
        <v>542</v>
      </c>
      <c r="C2" s="646"/>
      <c r="D2" s="646"/>
      <c r="E2" s="570" t="s">
        <v>47</v>
      </c>
    </row>
    <row r="3" spans="1:5" s="98" customFormat="1" ht="24.75" thickBot="1" x14ac:dyDescent="0.25">
      <c r="A3" s="569" t="s">
        <v>179</v>
      </c>
      <c r="B3" s="646" t="s">
        <v>378</v>
      </c>
      <c r="C3" s="646"/>
      <c r="D3" s="646"/>
      <c r="E3" s="571" t="s">
        <v>53</v>
      </c>
    </row>
    <row r="4" spans="1:5" s="99" customFormat="1" ht="15.95" customHeight="1" thickBot="1" x14ac:dyDescent="0.3">
      <c r="A4" s="208"/>
      <c r="B4" s="208"/>
      <c r="C4" s="209"/>
      <c r="E4" s="209"/>
    </row>
    <row r="5" spans="1:5" ht="48.75" thickBot="1" x14ac:dyDescent="0.25">
      <c r="A5" s="369" t="s">
        <v>181</v>
      </c>
      <c r="B5" s="210" t="s">
        <v>521</v>
      </c>
      <c r="C5" s="24" t="s">
        <v>596</v>
      </c>
      <c r="D5" s="24" t="s">
        <v>595</v>
      </c>
      <c r="E5" s="42" t="s">
        <v>601</v>
      </c>
    </row>
    <row r="6" spans="1:5" s="70" customFormat="1" ht="12.95" customHeight="1" thickBot="1" x14ac:dyDescent="0.25">
      <c r="A6" s="179" t="s">
        <v>453</v>
      </c>
      <c r="B6" s="180" t="s">
        <v>454</v>
      </c>
      <c r="C6" s="180" t="s">
        <v>455</v>
      </c>
      <c r="D6" s="573" t="s">
        <v>457</v>
      </c>
      <c r="E6" s="534" t="s">
        <v>594</v>
      </c>
    </row>
    <row r="7" spans="1:5" s="70" customFormat="1" ht="15.95" customHeight="1" thickBot="1" x14ac:dyDescent="0.25">
      <c r="A7" s="647" t="s">
        <v>50</v>
      </c>
      <c r="B7" s="648"/>
      <c r="C7" s="648"/>
      <c r="D7" s="648"/>
      <c r="E7" s="649"/>
    </row>
    <row r="8" spans="1:5" s="70" customFormat="1" ht="12" customHeight="1" thickBot="1" x14ac:dyDescent="0.25">
      <c r="A8" s="37" t="s">
        <v>12</v>
      </c>
      <c r="B8" s="21" t="s">
        <v>209</v>
      </c>
      <c r="C8" s="359">
        <f>+C9+C10+C11+C12+C13+C14</f>
        <v>76532385</v>
      </c>
      <c r="D8" s="529">
        <f>+D9+D10+D11+D12+D13+D14</f>
        <v>-1013020</v>
      </c>
      <c r="E8" s="231">
        <f>+E9+E10+E11+E12+E13+E14</f>
        <v>75519365</v>
      </c>
    </row>
    <row r="9" spans="1:5" s="100" customFormat="1" ht="12" customHeight="1" x14ac:dyDescent="0.2">
      <c r="A9" s="396" t="s">
        <v>90</v>
      </c>
      <c r="B9" s="377" t="s">
        <v>210</v>
      </c>
      <c r="C9" s="361">
        <v>20129106</v>
      </c>
      <c r="D9" s="531">
        <f t="shared" ref="D9:D14" si="0">E9-C9</f>
        <v>0</v>
      </c>
      <c r="E9" s="521">
        <v>20129106</v>
      </c>
    </row>
    <row r="10" spans="1:5" s="101" customFormat="1" ht="12" customHeight="1" x14ac:dyDescent="0.2">
      <c r="A10" s="397" t="s">
        <v>91</v>
      </c>
      <c r="B10" s="378" t="s">
        <v>211</v>
      </c>
      <c r="C10" s="360">
        <v>24828566</v>
      </c>
      <c r="D10" s="531">
        <f t="shared" si="0"/>
        <v>1617234</v>
      </c>
      <c r="E10" s="526">
        <v>26445800</v>
      </c>
    </row>
    <row r="11" spans="1:5" s="101" customFormat="1" ht="12" customHeight="1" x14ac:dyDescent="0.2">
      <c r="A11" s="397" t="s">
        <v>92</v>
      </c>
      <c r="B11" s="378" t="s">
        <v>212</v>
      </c>
      <c r="C11" s="360">
        <v>29065573</v>
      </c>
      <c r="D11" s="531">
        <f t="shared" si="0"/>
        <v>-4564857</v>
      </c>
      <c r="E11" s="526">
        <v>24500716</v>
      </c>
    </row>
    <row r="12" spans="1:5" s="101" customFormat="1" ht="12" customHeight="1" x14ac:dyDescent="0.2">
      <c r="A12" s="397" t="s">
        <v>93</v>
      </c>
      <c r="B12" s="378" t="s">
        <v>213</v>
      </c>
      <c r="C12" s="360">
        <v>2509140</v>
      </c>
      <c r="D12" s="531">
        <f t="shared" si="0"/>
        <v>135850</v>
      </c>
      <c r="E12" s="526">
        <v>2644990</v>
      </c>
    </row>
    <row r="13" spans="1:5" s="101" customFormat="1" ht="12" customHeight="1" x14ac:dyDescent="0.2">
      <c r="A13" s="397" t="s">
        <v>137</v>
      </c>
      <c r="B13" s="378" t="s">
        <v>462</v>
      </c>
      <c r="C13" s="360"/>
      <c r="D13" s="531">
        <f t="shared" si="0"/>
        <v>1794129</v>
      </c>
      <c r="E13" s="526">
        <v>1794129</v>
      </c>
    </row>
    <row r="14" spans="1:5" s="100" customFormat="1" ht="12" customHeight="1" thickBot="1" x14ac:dyDescent="0.25">
      <c r="A14" s="398" t="s">
        <v>94</v>
      </c>
      <c r="B14" s="379" t="s">
        <v>393</v>
      </c>
      <c r="C14" s="360"/>
      <c r="D14" s="531">
        <f t="shared" si="0"/>
        <v>4624</v>
      </c>
      <c r="E14" s="526">
        <v>4624</v>
      </c>
    </row>
    <row r="15" spans="1:5" s="100" customFormat="1" ht="12" customHeight="1" thickBot="1" x14ac:dyDescent="0.25">
      <c r="A15" s="37" t="s">
        <v>13</v>
      </c>
      <c r="B15" s="259" t="s">
        <v>214</v>
      </c>
      <c r="C15" s="359">
        <f>+C16+C17+C18+C19+C20</f>
        <v>16444100</v>
      </c>
      <c r="D15" s="529">
        <f>+D16+D17+D18+D19+D20</f>
        <v>5786905</v>
      </c>
      <c r="E15" s="231">
        <f>+E16+E17+E18+E19+E20</f>
        <v>22231005</v>
      </c>
    </row>
    <row r="16" spans="1:5" s="100" customFormat="1" ht="12" customHeight="1" x14ac:dyDescent="0.2">
      <c r="A16" s="396" t="s">
        <v>96</v>
      </c>
      <c r="B16" s="377" t="s">
        <v>215</v>
      </c>
      <c r="C16" s="361"/>
      <c r="D16" s="531"/>
      <c r="E16" s="521">
        <f t="shared" ref="E16:E21" si="1">C16+D16</f>
        <v>0</v>
      </c>
    </row>
    <row r="17" spans="1:5" s="100" customFormat="1" ht="12" customHeight="1" x14ac:dyDescent="0.2">
      <c r="A17" s="397" t="s">
        <v>97</v>
      </c>
      <c r="B17" s="378" t="s">
        <v>216</v>
      </c>
      <c r="C17" s="360"/>
      <c r="D17" s="525"/>
      <c r="E17" s="526">
        <f t="shared" si="1"/>
        <v>0</v>
      </c>
    </row>
    <row r="18" spans="1:5" s="100" customFormat="1" ht="12" customHeight="1" x14ac:dyDescent="0.2">
      <c r="A18" s="397" t="s">
        <v>98</v>
      </c>
      <c r="B18" s="378" t="s">
        <v>383</v>
      </c>
      <c r="C18" s="360"/>
      <c r="D18" s="525"/>
      <c r="E18" s="526">
        <f t="shared" si="1"/>
        <v>0</v>
      </c>
    </row>
    <row r="19" spans="1:5" s="100" customFormat="1" ht="12" customHeight="1" x14ac:dyDescent="0.2">
      <c r="A19" s="397" t="s">
        <v>99</v>
      </c>
      <c r="B19" s="378" t="s">
        <v>384</v>
      </c>
      <c r="C19" s="360"/>
      <c r="D19" s="525"/>
      <c r="E19" s="526">
        <f t="shared" si="1"/>
        <v>0</v>
      </c>
    </row>
    <row r="20" spans="1:5" s="100" customFormat="1" ht="12" customHeight="1" x14ac:dyDescent="0.2">
      <c r="A20" s="397" t="s">
        <v>100</v>
      </c>
      <c r="B20" s="378" t="s">
        <v>217</v>
      </c>
      <c r="C20" s="360">
        <v>16444100</v>
      </c>
      <c r="D20" s="525">
        <f>E20-C20</f>
        <v>5786905</v>
      </c>
      <c r="E20" s="526">
        <v>22231005</v>
      </c>
    </row>
    <row r="21" spans="1:5" s="101" customFormat="1" ht="12" customHeight="1" thickBot="1" x14ac:dyDescent="0.25">
      <c r="A21" s="398" t="s">
        <v>109</v>
      </c>
      <c r="B21" s="379" t="s">
        <v>218</v>
      </c>
      <c r="C21" s="362"/>
      <c r="D21" s="530"/>
      <c r="E21" s="524">
        <f t="shared" si="1"/>
        <v>0</v>
      </c>
    </row>
    <row r="22" spans="1:5" s="101" customFormat="1" ht="12" customHeight="1" thickBot="1" x14ac:dyDescent="0.25">
      <c r="A22" s="37" t="s">
        <v>14</v>
      </c>
      <c r="B22" s="21" t="s">
        <v>219</v>
      </c>
      <c r="C22" s="359">
        <f>+C23+C24+C25+C26+C27</f>
        <v>0</v>
      </c>
      <c r="D22" s="529">
        <f>+D23+D24+D25+D26+D27</f>
        <v>0</v>
      </c>
      <c r="E22" s="231">
        <f>+E23+E24+E25+E26+E27</f>
        <v>6000000</v>
      </c>
    </row>
    <row r="23" spans="1:5" s="101" customFormat="1" ht="12" customHeight="1" x14ac:dyDescent="0.2">
      <c r="A23" s="396" t="s">
        <v>79</v>
      </c>
      <c r="B23" s="377" t="s">
        <v>220</v>
      </c>
      <c r="C23" s="361"/>
      <c r="D23" s="531"/>
      <c r="E23" s="521">
        <v>6000000</v>
      </c>
    </row>
    <row r="24" spans="1:5" s="100" customFormat="1" ht="12" customHeight="1" x14ac:dyDescent="0.2">
      <c r="A24" s="397" t="s">
        <v>80</v>
      </c>
      <c r="B24" s="378" t="s">
        <v>221</v>
      </c>
      <c r="C24" s="360"/>
      <c r="D24" s="525"/>
      <c r="E24" s="526">
        <f>C24+D24</f>
        <v>0</v>
      </c>
    </row>
    <row r="25" spans="1:5" s="101" customFormat="1" ht="12" customHeight="1" x14ac:dyDescent="0.2">
      <c r="A25" s="397" t="s">
        <v>81</v>
      </c>
      <c r="B25" s="378" t="s">
        <v>385</v>
      </c>
      <c r="C25" s="360"/>
      <c r="D25" s="525"/>
      <c r="E25" s="526">
        <f>C25+D25</f>
        <v>0</v>
      </c>
    </row>
    <row r="26" spans="1:5" s="101" customFormat="1" ht="12" customHeight="1" x14ac:dyDescent="0.2">
      <c r="A26" s="397" t="s">
        <v>82</v>
      </c>
      <c r="B26" s="378" t="s">
        <v>386</v>
      </c>
      <c r="C26" s="360"/>
      <c r="D26" s="525"/>
      <c r="E26" s="526">
        <f>C26+D26</f>
        <v>0</v>
      </c>
    </row>
    <row r="27" spans="1:5" s="101" customFormat="1" ht="12" customHeight="1" x14ac:dyDescent="0.2">
      <c r="A27" s="397" t="s">
        <v>151</v>
      </c>
      <c r="B27" s="378" t="s">
        <v>222</v>
      </c>
      <c r="C27" s="360"/>
      <c r="D27" s="525"/>
      <c r="E27" s="526">
        <f>C27+D27</f>
        <v>0</v>
      </c>
    </row>
    <row r="28" spans="1:5" s="101" customFormat="1" ht="12" customHeight="1" thickBot="1" x14ac:dyDescent="0.25">
      <c r="A28" s="398" t="s">
        <v>152</v>
      </c>
      <c r="B28" s="379" t="s">
        <v>223</v>
      </c>
      <c r="C28" s="362"/>
      <c r="D28" s="530"/>
      <c r="E28" s="524">
        <f>C28+D28</f>
        <v>0</v>
      </c>
    </row>
    <row r="29" spans="1:5" s="101" customFormat="1" ht="12" customHeight="1" thickBot="1" x14ac:dyDescent="0.25">
      <c r="A29" s="37" t="s">
        <v>153</v>
      </c>
      <c r="B29" s="21" t="s">
        <v>518</v>
      </c>
      <c r="C29" s="366">
        <f>+C30+C31+C32+C33+C34+C35+C36</f>
        <v>124700000</v>
      </c>
      <c r="D29" s="366">
        <f>+D30+D31+D32+D33+D34+D35+D36</f>
        <v>15453300</v>
      </c>
      <c r="E29" s="408">
        <f>+E30+E31+E32+E33+E34+E35+E36</f>
        <v>140153300</v>
      </c>
    </row>
    <row r="30" spans="1:5" s="101" customFormat="1" ht="12" customHeight="1" x14ac:dyDescent="0.2">
      <c r="A30" s="396" t="s">
        <v>225</v>
      </c>
      <c r="B30" s="377" t="s">
        <v>512</v>
      </c>
      <c r="C30" s="361">
        <v>2500000</v>
      </c>
      <c r="D30" s="361">
        <f>E30-C30</f>
        <v>1040148</v>
      </c>
      <c r="E30" s="521">
        <v>3540148</v>
      </c>
    </row>
    <row r="31" spans="1:5" s="101" customFormat="1" ht="12" customHeight="1" x14ac:dyDescent="0.2">
      <c r="A31" s="397" t="s">
        <v>226</v>
      </c>
      <c r="B31" s="378" t="s">
        <v>513</v>
      </c>
      <c r="C31" s="360">
        <v>30000000</v>
      </c>
      <c r="D31" s="361">
        <f t="shared" ref="D31:D36" si="2">E31-C31</f>
        <v>11695798</v>
      </c>
      <c r="E31" s="526">
        <v>41695798</v>
      </c>
    </row>
    <row r="32" spans="1:5" s="101" customFormat="1" ht="12" customHeight="1" x14ac:dyDescent="0.2">
      <c r="A32" s="397" t="s">
        <v>227</v>
      </c>
      <c r="B32" s="378" t="s">
        <v>514</v>
      </c>
      <c r="C32" s="360">
        <v>85000000</v>
      </c>
      <c r="D32" s="361">
        <f t="shared" si="2"/>
        <v>223908</v>
      </c>
      <c r="E32" s="526">
        <v>85223908</v>
      </c>
    </row>
    <row r="33" spans="1:5" s="101" customFormat="1" ht="12" customHeight="1" x14ac:dyDescent="0.2">
      <c r="A33" s="397" t="s">
        <v>228</v>
      </c>
      <c r="B33" s="378" t="s">
        <v>515</v>
      </c>
      <c r="C33" s="360"/>
      <c r="D33" s="361">
        <f t="shared" si="2"/>
        <v>0</v>
      </c>
      <c r="E33" s="526"/>
    </row>
    <row r="34" spans="1:5" s="101" customFormat="1" ht="12" customHeight="1" x14ac:dyDescent="0.2">
      <c r="A34" s="397" t="s">
        <v>509</v>
      </c>
      <c r="B34" s="378" t="s">
        <v>229</v>
      </c>
      <c r="C34" s="360">
        <v>7000000</v>
      </c>
      <c r="D34" s="361">
        <f t="shared" si="2"/>
        <v>2167371</v>
      </c>
      <c r="E34" s="526">
        <v>9167371</v>
      </c>
    </row>
    <row r="35" spans="1:5" s="101" customFormat="1" ht="12" customHeight="1" x14ac:dyDescent="0.2">
      <c r="A35" s="397" t="s">
        <v>510</v>
      </c>
      <c r="B35" s="378" t="s">
        <v>230</v>
      </c>
      <c r="C35" s="360"/>
      <c r="D35" s="361">
        <f t="shared" si="2"/>
        <v>0</v>
      </c>
      <c r="E35" s="526"/>
    </row>
    <row r="36" spans="1:5" s="101" customFormat="1" ht="12" customHeight="1" thickBot="1" x14ac:dyDescent="0.25">
      <c r="A36" s="398" t="s">
        <v>511</v>
      </c>
      <c r="B36" s="379" t="s">
        <v>231</v>
      </c>
      <c r="C36" s="362">
        <v>200000</v>
      </c>
      <c r="D36" s="361">
        <f t="shared" si="2"/>
        <v>326075</v>
      </c>
      <c r="E36" s="524">
        <v>526075</v>
      </c>
    </row>
    <row r="37" spans="1:5" s="101" customFormat="1" ht="12" customHeight="1" thickBot="1" x14ac:dyDescent="0.25">
      <c r="A37" s="37" t="s">
        <v>16</v>
      </c>
      <c r="B37" s="21" t="s">
        <v>394</v>
      </c>
      <c r="C37" s="359">
        <f>SUM(C38:C48)</f>
        <v>23116800</v>
      </c>
      <c r="D37" s="529">
        <f>SUM(D38:D48)</f>
        <v>8757327</v>
      </c>
      <c r="E37" s="231">
        <f>SUM(E38:E48)</f>
        <v>31874127</v>
      </c>
    </row>
    <row r="38" spans="1:5" s="101" customFormat="1" ht="12" customHeight="1" x14ac:dyDescent="0.2">
      <c r="A38" s="396" t="s">
        <v>83</v>
      </c>
      <c r="B38" s="377" t="s">
        <v>234</v>
      </c>
      <c r="C38" s="361"/>
      <c r="D38" s="531"/>
      <c r="E38" s="521">
        <f>C38+D38</f>
        <v>0</v>
      </c>
    </row>
    <row r="39" spans="1:5" s="101" customFormat="1" ht="12" customHeight="1" x14ac:dyDescent="0.2">
      <c r="A39" s="397" t="s">
        <v>84</v>
      </c>
      <c r="B39" s="378" t="s">
        <v>235</v>
      </c>
      <c r="C39" s="360">
        <v>1570000</v>
      </c>
      <c r="D39" s="525">
        <f>E39-C39</f>
        <v>3613551</v>
      </c>
      <c r="E39" s="526">
        <v>5183551</v>
      </c>
    </row>
    <row r="40" spans="1:5" s="101" customFormat="1" ht="12" customHeight="1" x14ac:dyDescent="0.2">
      <c r="A40" s="397" t="s">
        <v>85</v>
      </c>
      <c r="B40" s="378" t="s">
        <v>236</v>
      </c>
      <c r="C40" s="360">
        <v>800000</v>
      </c>
      <c r="D40" s="525">
        <f t="shared" ref="D40:D48" si="3">E40-C40</f>
        <v>-22190</v>
      </c>
      <c r="E40" s="526">
        <v>777810</v>
      </c>
    </row>
    <row r="41" spans="1:5" s="101" customFormat="1" ht="12" customHeight="1" x14ac:dyDescent="0.2">
      <c r="A41" s="397" t="s">
        <v>155</v>
      </c>
      <c r="B41" s="378" t="s">
        <v>237</v>
      </c>
      <c r="C41" s="360"/>
      <c r="D41" s="525">
        <f t="shared" si="3"/>
        <v>10234855</v>
      </c>
      <c r="E41" s="526">
        <v>10234855</v>
      </c>
    </row>
    <row r="42" spans="1:5" s="101" customFormat="1" ht="12" customHeight="1" x14ac:dyDescent="0.2">
      <c r="A42" s="397" t="s">
        <v>156</v>
      </c>
      <c r="B42" s="378" t="s">
        <v>238</v>
      </c>
      <c r="C42" s="360">
        <v>15896000</v>
      </c>
      <c r="D42" s="525">
        <f t="shared" si="3"/>
        <v>-6101926</v>
      </c>
      <c r="E42" s="526">
        <v>9794074</v>
      </c>
    </row>
    <row r="43" spans="1:5" s="101" customFormat="1" ht="12" customHeight="1" x14ac:dyDescent="0.2">
      <c r="A43" s="397" t="s">
        <v>157</v>
      </c>
      <c r="B43" s="378" t="s">
        <v>239</v>
      </c>
      <c r="C43" s="360">
        <v>4850800</v>
      </c>
      <c r="D43" s="525">
        <f t="shared" si="3"/>
        <v>769365</v>
      </c>
      <c r="E43" s="526">
        <v>5620165</v>
      </c>
    </row>
    <row r="44" spans="1:5" s="101" customFormat="1" ht="12" customHeight="1" x14ac:dyDescent="0.2">
      <c r="A44" s="397" t="s">
        <v>158</v>
      </c>
      <c r="B44" s="378" t="s">
        <v>240</v>
      </c>
      <c r="C44" s="360"/>
      <c r="D44" s="525">
        <f t="shared" si="3"/>
        <v>0</v>
      </c>
      <c r="E44" s="526"/>
    </row>
    <row r="45" spans="1:5" s="101" customFormat="1" ht="12" customHeight="1" x14ac:dyDescent="0.2">
      <c r="A45" s="397" t="s">
        <v>159</v>
      </c>
      <c r="B45" s="378" t="s">
        <v>241</v>
      </c>
      <c r="C45" s="360"/>
      <c r="D45" s="525">
        <f t="shared" si="3"/>
        <v>70204</v>
      </c>
      <c r="E45" s="526">
        <v>70204</v>
      </c>
    </row>
    <row r="46" spans="1:5" s="101" customFormat="1" ht="12" customHeight="1" x14ac:dyDescent="0.2">
      <c r="A46" s="397" t="s">
        <v>232</v>
      </c>
      <c r="B46" s="378" t="s">
        <v>242</v>
      </c>
      <c r="C46" s="363"/>
      <c r="D46" s="525">
        <f t="shared" si="3"/>
        <v>0</v>
      </c>
      <c r="E46" s="538"/>
    </row>
    <row r="47" spans="1:5" s="101" customFormat="1" ht="12" customHeight="1" x14ac:dyDescent="0.2">
      <c r="A47" s="398" t="s">
        <v>233</v>
      </c>
      <c r="B47" s="379" t="s">
        <v>396</v>
      </c>
      <c r="C47" s="364"/>
      <c r="D47" s="525">
        <f t="shared" si="3"/>
        <v>0</v>
      </c>
      <c r="E47" s="574"/>
    </row>
    <row r="48" spans="1:5" s="101" customFormat="1" ht="12" customHeight="1" thickBot="1" x14ac:dyDescent="0.25">
      <c r="A48" s="398" t="s">
        <v>395</v>
      </c>
      <c r="B48" s="379" t="s">
        <v>243</v>
      </c>
      <c r="C48" s="364"/>
      <c r="D48" s="525">
        <f t="shared" si="3"/>
        <v>193468</v>
      </c>
      <c r="E48" s="574">
        <v>193468</v>
      </c>
    </row>
    <row r="49" spans="1:5" s="101" customFormat="1" ht="12" customHeight="1" thickBot="1" x14ac:dyDescent="0.25">
      <c r="A49" s="37" t="s">
        <v>17</v>
      </c>
      <c r="B49" s="21" t="s">
        <v>244</v>
      </c>
      <c r="C49" s="359">
        <f>SUM(C50:C54)</f>
        <v>15000000</v>
      </c>
      <c r="D49" s="529">
        <f>SUM(D50:D54)</f>
        <v>-12850000</v>
      </c>
      <c r="E49" s="231">
        <f>SUM(E50:E54)</f>
        <v>2150000</v>
      </c>
    </row>
    <row r="50" spans="1:5" s="101" customFormat="1" ht="12" customHeight="1" x14ac:dyDescent="0.2">
      <c r="A50" s="396" t="s">
        <v>86</v>
      </c>
      <c r="B50" s="377" t="s">
        <v>248</v>
      </c>
      <c r="C50" s="424"/>
      <c r="D50" s="575"/>
      <c r="E50" s="539">
        <f>C50+D50</f>
        <v>0</v>
      </c>
    </row>
    <row r="51" spans="1:5" s="101" customFormat="1" ht="12" customHeight="1" x14ac:dyDescent="0.2">
      <c r="A51" s="397" t="s">
        <v>87</v>
      </c>
      <c r="B51" s="378" t="s">
        <v>249</v>
      </c>
      <c r="C51" s="363">
        <v>15000000</v>
      </c>
      <c r="D51" s="576">
        <f>E51-C51</f>
        <v>-12850000</v>
      </c>
      <c r="E51" s="538">
        <v>2150000</v>
      </c>
    </row>
    <row r="52" spans="1:5" s="101" customFormat="1" ht="12" customHeight="1" x14ac:dyDescent="0.2">
      <c r="A52" s="397" t="s">
        <v>245</v>
      </c>
      <c r="B52" s="378" t="s">
        <v>250</v>
      </c>
      <c r="C52" s="363"/>
      <c r="D52" s="576"/>
      <c r="E52" s="538">
        <f>C52+D52</f>
        <v>0</v>
      </c>
    </row>
    <row r="53" spans="1:5" s="101" customFormat="1" ht="12" customHeight="1" x14ac:dyDescent="0.2">
      <c r="A53" s="397" t="s">
        <v>246</v>
      </c>
      <c r="B53" s="378" t="s">
        <v>251</v>
      </c>
      <c r="C53" s="363"/>
      <c r="D53" s="576"/>
      <c r="E53" s="538">
        <f>C53+D53</f>
        <v>0</v>
      </c>
    </row>
    <row r="54" spans="1:5" s="101" customFormat="1" ht="12" customHeight="1" thickBot="1" x14ac:dyDescent="0.25">
      <c r="A54" s="398" t="s">
        <v>247</v>
      </c>
      <c r="B54" s="379" t="s">
        <v>252</v>
      </c>
      <c r="C54" s="364"/>
      <c r="D54" s="577"/>
      <c r="E54" s="574">
        <f>C54+D54</f>
        <v>0</v>
      </c>
    </row>
    <row r="55" spans="1:5" s="101" customFormat="1" ht="12" customHeight="1" thickBot="1" x14ac:dyDescent="0.25">
      <c r="A55" s="37" t="s">
        <v>160</v>
      </c>
      <c r="B55" s="21" t="s">
        <v>253</v>
      </c>
      <c r="C55" s="359">
        <f>SUM(C56:C58)</f>
        <v>0</v>
      </c>
      <c r="D55" s="529">
        <f>SUM(D56:D58)</f>
        <v>250000</v>
      </c>
      <c r="E55" s="231">
        <f>SUM(E56:E58)</f>
        <v>250000</v>
      </c>
    </row>
    <row r="56" spans="1:5" s="101" customFormat="1" ht="12" customHeight="1" x14ac:dyDescent="0.2">
      <c r="A56" s="396" t="s">
        <v>88</v>
      </c>
      <c r="B56" s="377" t="s">
        <v>254</v>
      </c>
      <c r="C56" s="361"/>
      <c r="D56" s="531"/>
      <c r="E56" s="521">
        <f>C56+D56</f>
        <v>0</v>
      </c>
    </row>
    <row r="57" spans="1:5" s="101" customFormat="1" ht="12" customHeight="1" x14ac:dyDescent="0.2">
      <c r="A57" s="397" t="s">
        <v>89</v>
      </c>
      <c r="B57" s="378" t="s">
        <v>387</v>
      </c>
      <c r="C57" s="360"/>
      <c r="D57" s="525"/>
      <c r="E57" s="526">
        <f>C57+D57</f>
        <v>0</v>
      </c>
    </row>
    <row r="58" spans="1:5" s="101" customFormat="1" ht="12" customHeight="1" x14ac:dyDescent="0.2">
      <c r="A58" s="397" t="s">
        <v>257</v>
      </c>
      <c r="B58" s="378" t="s">
        <v>255</v>
      </c>
      <c r="C58" s="360"/>
      <c r="D58" s="525">
        <f>E58-C58</f>
        <v>250000</v>
      </c>
      <c r="E58" s="526">
        <v>250000</v>
      </c>
    </row>
    <row r="59" spans="1:5" s="101" customFormat="1" ht="12" customHeight="1" thickBot="1" x14ac:dyDescent="0.25">
      <c r="A59" s="398" t="s">
        <v>258</v>
      </c>
      <c r="B59" s="379" t="s">
        <v>256</v>
      </c>
      <c r="C59" s="362"/>
      <c r="D59" s="530"/>
      <c r="E59" s="524">
        <f>C59+D59</f>
        <v>0</v>
      </c>
    </row>
    <row r="60" spans="1:5" s="101" customFormat="1" ht="12" customHeight="1" thickBot="1" x14ac:dyDescent="0.25">
      <c r="A60" s="37" t="s">
        <v>19</v>
      </c>
      <c r="B60" s="259" t="s">
        <v>259</v>
      </c>
      <c r="C60" s="359">
        <f>SUM(C61:C63)</f>
        <v>0</v>
      </c>
      <c r="D60" s="529">
        <f>SUM(D61:D63)</f>
        <v>583430</v>
      </c>
      <c r="E60" s="231">
        <f>SUM(E61:E63)</f>
        <v>583430</v>
      </c>
    </row>
    <row r="61" spans="1:5" s="101" customFormat="1" ht="12" customHeight="1" x14ac:dyDescent="0.2">
      <c r="A61" s="396" t="s">
        <v>161</v>
      </c>
      <c r="B61" s="377" t="s">
        <v>261</v>
      </c>
      <c r="C61" s="363"/>
      <c r="D61" s="576"/>
      <c r="E61" s="538">
        <f>C61+D61</f>
        <v>0</v>
      </c>
    </row>
    <row r="62" spans="1:5" s="101" customFormat="1" ht="12" customHeight="1" x14ac:dyDescent="0.2">
      <c r="A62" s="397" t="s">
        <v>162</v>
      </c>
      <c r="B62" s="378" t="s">
        <v>388</v>
      </c>
      <c r="C62" s="363"/>
      <c r="D62" s="576">
        <f>E62-C62</f>
        <v>583430</v>
      </c>
      <c r="E62" s="538">
        <v>583430</v>
      </c>
    </row>
    <row r="63" spans="1:5" s="101" customFormat="1" ht="12" customHeight="1" x14ac:dyDescent="0.2">
      <c r="A63" s="397" t="s">
        <v>189</v>
      </c>
      <c r="B63" s="378" t="s">
        <v>262</v>
      </c>
      <c r="C63" s="363"/>
      <c r="D63" s="576"/>
      <c r="E63" s="538">
        <f>C63+D63</f>
        <v>0</v>
      </c>
    </row>
    <row r="64" spans="1:5" s="101" customFormat="1" ht="12" customHeight="1" thickBot="1" x14ac:dyDescent="0.25">
      <c r="A64" s="398" t="s">
        <v>260</v>
      </c>
      <c r="B64" s="379" t="s">
        <v>263</v>
      </c>
      <c r="C64" s="363"/>
      <c r="D64" s="576"/>
      <c r="E64" s="538">
        <f>C64+D64</f>
        <v>0</v>
      </c>
    </row>
    <row r="65" spans="1:5" s="101" customFormat="1" ht="12" customHeight="1" thickBot="1" x14ac:dyDescent="0.25">
      <c r="A65" s="37" t="s">
        <v>20</v>
      </c>
      <c r="B65" s="21" t="s">
        <v>264</v>
      </c>
      <c r="C65" s="366">
        <f>+C8+C15+C22+C29+C37+C49+C55+C60</f>
        <v>255793285</v>
      </c>
      <c r="D65" s="528">
        <f>+D8+D15+D22+D29+D37+D49+D55+D60</f>
        <v>16967942</v>
      </c>
      <c r="E65" s="408">
        <f>+E8+E15+E22+E29+E37+E49+E55+E60</f>
        <v>278761227</v>
      </c>
    </row>
    <row r="66" spans="1:5" s="101" customFormat="1" ht="12" customHeight="1" thickBot="1" x14ac:dyDescent="0.2">
      <c r="A66" s="399" t="s">
        <v>355</v>
      </c>
      <c r="B66" s="259" t="s">
        <v>266</v>
      </c>
      <c r="C66" s="359">
        <f>SUM(C67:C69)</f>
        <v>0</v>
      </c>
      <c r="D66" s="529">
        <f>SUM(D67:D69)</f>
        <v>0</v>
      </c>
      <c r="E66" s="231">
        <f>SUM(E67:E69)</f>
        <v>0</v>
      </c>
    </row>
    <row r="67" spans="1:5" s="101" customFormat="1" ht="12" customHeight="1" x14ac:dyDescent="0.2">
      <c r="A67" s="396" t="s">
        <v>297</v>
      </c>
      <c r="B67" s="377" t="s">
        <v>267</v>
      </c>
      <c r="C67" s="363"/>
      <c r="D67" s="576"/>
      <c r="E67" s="538">
        <f>C67+D67</f>
        <v>0</v>
      </c>
    </row>
    <row r="68" spans="1:5" s="101" customFormat="1" ht="12" customHeight="1" x14ac:dyDescent="0.2">
      <c r="A68" s="397" t="s">
        <v>306</v>
      </c>
      <c r="B68" s="378" t="s">
        <v>268</v>
      </c>
      <c r="C68" s="363"/>
      <c r="D68" s="576"/>
      <c r="E68" s="538">
        <f>C68+D68</f>
        <v>0</v>
      </c>
    </row>
    <row r="69" spans="1:5" s="101" customFormat="1" ht="12" customHeight="1" thickBot="1" x14ac:dyDescent="0.25">
      <c r="A69" s="398" t="s">
        <v>307</v>
      </c>
      <c r="B69" s="380" t="s">
        <v>269</v>
      </c>
      <c r="C69" s="363"/>
      <c r="D69" s="578"/>
      <c r="E69" s="538">
        <f>C69+D69</f>
        <v>0</v>
      </c>
    </row>
    <row r="70" spans="1:5" s="101" customFormat="1" ht="12" customHeight="1" thickBot="1" x14ac:dyDescent="0.2">
      <c r="A70" s="399" t="s">
        <v>270</v>
      </c>
      <c r="B70" s="259" t="s">
        <v>271</v>
      </c>
      <c r="C70" s="359">
        <f>SUM(C71:C74)</f>
        <v>49676247</v>
      </c>
      <c r="D70" s="359">
        <f>SUM(D71:D74)</f>
        <v>66269682</v>
      </c>
      <c r="E70" s="231">
        <f>SUM(E71:E74)</f>
        <v>115945929</v>
      </c>
    </row>
    <row r="71" spans="1:5" s="101" customFormat="1" ht="12" customHeight="1" x14ac:dyDescent="0.2">
      <c r="A71" s="396" t="s">
        <v>138</v>
      </c>
      <c r="B71" s="377" t="s">
        <v>272</v>
      </c>
      <c r="C71" s="363">
        <v>49676247</v>
      </c>
      <c r="D71" s="363">
        <f>E71-C71</f>
        <v>66269682</v>
      </c>
      <c r="E71" s="538">
        <v>115945929</v>
      </c>
    </row>
    <row r="72" spans="1:5" s="101" customFormat="1" ht="12" customHeight="1" x14ac:dyDescent="0.2">
      <c r="A72" s="397" t="s">
        <v>139</v>
      </c>
      <c r="B72" s="378" t="s">
        <v>273</v>
      </c>
      <c r="C72" s="363"/>
      <c r="D72" s="363"/>
      <c r="E72" s="538">
        <f>C72+D72</f>
        <v>0</v>
      </c>
    </row>
    <row r="73" spans="1:5" s="101" customFormat="1" ht="12" customHeight="1" x14ac:dyDescent="0.2">
      <c r="A73" s="397" t="s">
        <v>298</v>
      </c>
      <c r="B73" s="378" t="s">
        <v>274</v>
      </c>
      <c r="C73" s="363"/>
      <c r="D73" s="363"/>
      <c r="E73" s="538">
        <f>C73+D73</f>
        <v>0</v>
      </c>
    </row>
    <row r="74" spans="1:5" s="101" customFormat="1" ht="12" customHeight="1" thickBot="1" x14ac:dyDescent="0.25">
      <c r="A74" s="398" t="s">
        <v>299</v>
      </c>
      <c r="B74" s="379" t="s">
        <v>275</v>
      </c>
      <c r="C74" s="363"/>
      <c r="D74" s="363"/>
      <c r="E74" s="538">
        <f>C74+D74</f>
        <v>0</v>
      </c>
    </row>
    <row r="75" spans="1:5" s="101" customFormat="1" ht="12" customHeight="1" thickBot="1" x14ac:dyDescent="0.2">
      <c r="A75" s="399" t="s">
        <v>276</v>
      </c>
      <c r="B75" s="259" t="s">
        <v>277</v>
      </c>
      <c r="C75" s="359">
        <f>SUM(C76:C77)</f>
        <v>6804000</v>
      </c>
      <c r="D75" s="359">
        <f>SUM(D76:D77)</f>
        <v>2668</v>
      </c>
      <c r="E75" s="231">
        <f>SUM(E76:E77)</f>
        <v>6806668</v>
      </c>
    </row>
    <row r="76" spans="1:5" s="101" customFormat="1" ht="12" customHeight="1" x14ac:dyDescent="0.2">
      <c r="A76" s="396" t="s">
        <v>300</v>
      </c>
      <c r="B76" s="377" t="s">
        <v>278</v>
      </c>
      <c r="C76" s="363">
        <v>6804000</v>
      </c>
      <c r="D76" s="363">
        <f>E76-C76</f>
        <v>2668</v>
      </c>
      <c r="E76" s="538">
        <v>6806668</v>
      </c>
    </row>
    <row r="77" spans="1:5" s="101" customFormat="1" ht="12" customHeight="1" thickBot="1" x14ac:dyDescent="0.25">
      <c r="A77" s="398" t="s">
        <v>301</v>
      </c>
      <c r="B77" s="379" t="s">
        <v>279</v>
      </c>
      <c r="C77" s="363"/>
      <c r="D77" s="363"/>
      <c r="E77" s="538">
        <f>C77+D77</f>
        <v>0</v>
      </c>
    </row>
    <row r="78" spans="1:5" s="100" customFormat="1" ht="12" customHeight="1" thickBot="1" x14ac:dyDescent="0.2">
      <c r="A78" s="399" t="s">
        <v>280</v>
      </c>
      <c r="B78" s="259" t="s">
        <v>281</v>
      </c>
      <c r="C78" s="359">
        <f>SUM(C79:C81)</f>
        <v>0</v>
      </c>
      <c r="D78" s="359">
        <f>SUM(D79:D81)</f>
        <v>0</v>
      </c>
      <c r="E78" s="231">
        <f>SUM(E79:E81)</f>
        <v>0</v>
      </c>
    </row>
    <row r="79" spans="1:5" s="101" customFormat="1" ht="12" customHeight="1" x14ac:dyDescent="0.2">
      <c r="A79" s="396" t="s">
        <v>302</v>
      </c>
      <c r="B79" s="377" t="s">
        <v>282</v>
      </c>
      <c r="C79" s="363"/>
      <c r="D79" s="363"/>
      <c r="E79" s="538">
        <f>C79+D79</f>
        <v>0</v>
      </c>
    </row>
    <row r="80" spans="1:5" s="101" customFormat="1" ht="12" customHeight="1" x14ac:dyDescent="0.2">
      <c r="A80" s="397" t="s">
        <v>303</v>
      </c>
      <c r="B80" s="378" t="s">
        <v>283</v>
      </c>
      <c r="C80" s="363"/>
      <c r="D80" s="363"/>
      <c r="E80" s="538">
        <f>C80+D80</f>
        <v>0</v>
      </c>
    </row>
    <row r="81" spans="1:5" s="101" customFormat="1" ht="12" customHeight="1" thickBot="1" x14ac:dyDescent="0.25">
      <c r="A81" s="398" t="s">
        <v>304</v>
      </c>
      <c r="B81" s="379" t="s">
        <v>284</v>
      </c>
      <c r="C81" s="363"/>
      <c r="D81" s="363"/>
      <c r="E81" s="538">
        <f>C81+D81</f>
        <v>0</v>
      </c>
    </row>
    <row r="82" spans="1:5" s="101" customFormat="1" ht="12" customHeight="1" thickBot="1" x14ac:dyDescent="0.2">
      <c r="A82" s="399" t="s">
        <v>285</v>
      </c>
      <c r="B82" s="259" t="s">
        <v>305</v>
      </c>
      <c r="C82" s="359">
        <f>SUM(C83:C86)</f>
        <v>0</v>
      </c>
      <c r="D82" s="359">
        <f>SUM(D83:D86)</f>
        <v>0</v>
      </c>
      <c r="E82" s="231">
        <f>SUM(E83:E86)</f>
        <v>0</v>
      </c>
    </row>
    <row r="83" spans="1:5" s="101" customFormat="1" ht="12" customHeight="1" x14ac:dyDescent="0.2">
      <c r="A83" s="400" t="s">
        <v>286</v>
      </c>
      <c r="B83" s="377" t="s">
        <v>287</v>
      </c>
      <c r="C83" s="363"/>
      <c r="D83" s="363"/>
      <c r="E83" s="538">
        <f t="shared" ref="E83:E88" si="4">C83+D83</f>
        <v>0</v>
      </c>
    </row>
    <row r="84" spans="1:5" s="101" customFormat="1" ht="12" customHeight="1" x14ac:dyDescent="0.2">
      <c r="A84" s="401" t="s">
        <v>288</v>
      </c>
      <c r="B84" s="378" t="s">
        <v>289</v>
      </c>
      <c r="C84" s="363"/>
      <c r="D84" s="363"/>
      <c r="E84" s="538">
        <f t="shared" si="4"/>
        <v>0</v>
      </c>
    </row>
    <row r="85" spans="1:5" s="101" customFormat="1" ht="12" customHeight="1" x14ac:dyDescent="0.2">
      <c r="A85" s="401" t="s">
        <v>290</v>
      </c>
      <c r="B85" s="378" t="s">
        <v>291</v>
      </c>
      <c r="C85" s="363"/>
      <c r="D85" s="363"/>
      <c r="E85" s="538">
        <f t="shared" si="4"/>
        <v>0</v>
      </c>
    </row>
    <row r="86" spans="1:5" s="100" customFormat="1" ht="12" customHeight="1" thickBot="1" x14ac:dyDescent="0.25">
      <c r="A86" s="402" t="s">
        <v>292</v>
      </c>
      <c r="B86" s="379" t="s">
        <v>293</v>
      </c>
      <c r="C86" s="363"/>
      <c r="D86" s="363"/>
      <c r="E86" s="538">
        <f t="shared" si="4"/>
        <v>0</v>
      </c>
    </row>
    <row r="87" spans="1:5" s="100" customFormat="1" ht="12" customHeight="1" thickBot="1" x14ac:dyDescent="0.2">
      <c r="A87" s="399" t="s">
        <v>294</v>
      </c>
      <c r="B87" s="259" t="s">
        <v>435</v>
      </c>
      <c r="C87" s="427"/>
      <c r="D87" s="427"/>
      <c r="E87" s="231">
        <f t="shared" si="4"/>
        <v>0</v>
      </c>
    </row>
    <row r="88" spans="1:5" s="100" customFormat="1" ht="12" customHeight="1" thickBot="1" x14ac:dyDescent="0.2">
      <c r="A88" s="399" t="s">
        <v>463</v>
      </c>
      <c r="B88" s="259" t="s">
        <v>295</v>
      </c>
      <c r="C88" s="427"/>
      <c r="D88" s="427"/>
      <c r="E88" s="231">
        <f t="shared" si="4"/>
        <v>0</v>
      </c>
    </row>
    <row r="89" spans="1:5" s="100" customFormat="1" ht="12" customHeight="1" thickBot="1" x14ac:dyDescent="0.2">
      <c r="A89" s="399" t="s">
        <v>464</v>
      </c>
      <c r="B89" s="384" t="s">
        <v>438</v>
      </c>
      <c r="C89" s="366">
        <f>+C66+C70+C75+C78+C82+C88+C87</f>
        <v>56480247</v>
      </c>
      <c r="D89" s="366">
        <f>+D66+D70+D75+D78+D82+D88+D87</f>
        <v>66272350</v>
      </c>
      <c r="E89" s="408">
        <f>+E66+E70+E75+E78+E82+E88+E87</f>
        <v>122752597</v>
      </c>
    </row>
    <row r="90" spans="1:5" s="100" customFormat="1" ht="12" customHeight="1" thickBot="1" x14ac:dyDescent="0.2">
      <c r="A90" s="403" t="s">
        <v>465</v>
      </c>
      <c r="B90" s="385" t="s">
        <v>466</v>
      </c>
      <c r="C90" s="366">
        <f>+C65+C89</f>
        <v>312273532</v>
      </c>
      <c r="D90" s="366">
        <f>+D65+D89</f>
        <v>83240292</v>
      </c>
      <c r="E90" s="408">
        <f>+E65+E89</f>
        <v>401513824</v>
      </c>
    </row>
    <row r="91" spans="1:5" s="101" customFormat="1" ht="15" customHeight="1" thickBot="1" x14ac:dyDescent="0.25">
      <c r="A91" s="218"/>
      <c r="B91" s="219"/>
      <c r="C91" s="327"/>
    </row>
    <row r="92" spans="1:5" s="70" customFormat="1" ht="16.5" customHeight="1" thickBot="1" x14ac:dyDescent="0.25">
      <c r="A92" s="647" t="s">
        <v>51</v>
      </c>
      <c r="B92" s="648"/>
      <c r="C92" s="648"/>
      <c r="D92" s="648"/>
      <c r="E92" s="649"/>
    </row>
    <row r="93" spans="1:5" s="102" customFormat="1" ht="12" customHeight="1" thickBot="1" x14ac:dyDescent="0.25">
      <c r="A93" s="370" t="s">
        <v>12</v>
      </c>
      <c r="B93" s="31" t="s">
        <v>470</v>
      </c>
      <c r="C93" s="358">
        <f>+C94+C95+C96+C97+C98+C111</f>
        <v>176391038</v>
      </c>
      <c r="D93" s="358">
        <f>+D94+D95+D96+D97+D98+D111</f>
        <v>-11536984</v>
      </c>
      <c r="E93" s="457">
        <f>+E94+E95+E96+E97+E98+E111</f>
        <v>164854054</v>
      </c>
    </row>
    <row r="94" spans="1:5" ht="12" customHeight="1" thickBot="1" x14ac:dyDescent="0.25">
      <c r="A94" s="404" t="s">
        <v>90</v>
      </c>
      <c r="B94" s="10" t="s">
        <v>43</v>
      </c>
      <c r="C94" s="464">
        <v>36656300</v>
      </c>
      <c r="D94" s="464">
        <f>E94-C94</f>
        <v>5996111</v>
      </c>
      <c r="E94" s="533">
        <v>42652411</v>
      </c>
    </row>
    <row r="95" spans="1:5" ht="12" customHeight="1" thickBot="1" x14ac:dyDescent="0.25">
      <c r="A95" s="397" t="s">
        <v>91</v>
      </c>
      <c r="B95" s="8" t="s">
        <v>163</v>
      </c>
      <c r="C95" s="360">
        <v>7878466</v>
      </c>
      <c r="D95" s="464">
        <f t="shared" ref="D95:D113" si="5">E95-C95</f>
        <v>887797</v>
      </c>
      <c r="E95" s="526">
        <v>8766263</v>
      </c>
    </row>
    <row r="96" spans="1:5" ht="12" customHeight="1" thickBot="1" x14ac:dyDescent="0.25">
      <c r="A96" s="397" t="s">
        <v>92</v>
      </c>
      <c r="B96" s="8" t="s">
        <v>128</v>
      </c>
      <c r="C96" s="362">
        <v>65745772</v>
      </c>
      <c r="D96" s="464">
        <f t="shared" si="5"/>
        <v>2494128</v>
      </c>
      <c r="E96" s="524">
        <v>68239900</v>
      </c>
    </row>
    <row r="97" spans="1:5" ht="12" customHeight="1" thickBot="1" x14ac:dyDescent="0.25">
      <c r="A97" s="397" t="s">
        <v>93</v>
      </c>
      <c r="B97" s="11" t="s">
        <v>164</v>
      </c>
      <c r="C97" s="362">
        <v>26148500</v>
      </c>
      <c r="D97" s="464">
        <f t="shared" si="5"/>
        <v>-15945497</v>
      </c>
      <c r="E97" s="524">
        <v>10203003</v>
      </c>
    </row>
    <row r="98" spans="1:5" ht="12" customHeight="1" thickBot="1" x14ac:dyDescent="0.25">
      <c r="A98" s="397" t="s">
        <v>104</v>
      </c>
      <c r="B98" s="19" t="s">
        <v>165</v>
      </c>
      <c r="C98" s="362">
        <v>34962000</v>
      </c>
      <c r="D98" s="464">
        <f t="shared" si="5"/>
        <v>30477</v>
      </c>
      <c r="E98" s="524">
        <v>34992477</v>
      </c>
    </row>
    <row r="99" spans="1:5" ht="12" customHeight="1" thickBot="1" x14ac:dyDescent="0.25">
      <c r="A99" s="397" t="s">
        <v>94</v>
      </c>
      <c r="B99" s="8" t="s">
        <v>467</v>
      </c>
      <c r="C99" s="362"/>
      <c r="D99" s="464">
        <f t="shared" si="5"/>
        <v>408831</v>
      </c>
      <c r="E99" s="524">
        <v>408831</v>
      </c>
    </row>
    <row r="100" spans="1:5" ht="12" customHeight="1" thickBot="1" x14ac:dyDescent="0.25">
      <c r="A100" s="397" t="s">
        <v>95</v>
      </c>
      <c r="B100" s="148" t="s">
        <v>401</v>
      </c>
      <c r="C100" s="362"/>
      <c r="D100" s="464">
        <f t="shared" si="5"/>
        <v>0</v>
      </c>
      <c r="E100" s="524"/>
    </row>
    <row r="101" spans="1:5" ht="12" customHeight="1" thickBot="1" x14ac:dyDescent="0.25">
      <c r="A101" s="397" t="s">
        <v>105</v>
      </c>
      <c r="B101" s="148" t="s">
        <v>400</v>
      </c>
      <c r="C101" s="362"/>
      <c r="D101" s="464">
        <f t="shared" si="5"/>
        <v>0</v>
      </c>
      <c r="E101" s="524"/>
    </row>
    <row r="102" spans="1:5" ht="12" customHeight="1" thickBot="1" x14ac:dyDescent="0.25">
      <c r="A102" s="397" t="s">
        <v>106</v>
      </c>
      <c r="B102" s="148" t="s">
        <v>311</v>
      </c>
      <c r="C102" s="362"/>
      <c r="D102" s="464">
        <f t="shared" si="5"/>
        <v>0</v>
      </c>
      <c r="E102" s="524"/>
    </row>
    <row r="103" spans="1:5" ht="12" customHeight="1" thickBot="1" x14ac:dyDescent="0.25">
      <c r="A103" s="397" t="s">
        <v>107</v>
      </c>
      <c r="B103" s="149" t="s">
        <v>312</v>
      </c>
      <c r="C103" s="362"/>
      <c r="D103" s="464">
        <f t="shared" si="5"/>
        <v>0</v>
      </c>
      <c r="E103" s="524"/>
    </row>
    <row r="104" spans="1:5" ht="12" customHeight="1" thickBot="1" x14ac:dyDescent="0.25">
      <c r="A104" s="397" t="s">
        <v>108</v>
      </c>
      <c r="B104" s="149" t="s">
        <v>313</v>
      </c>
      <c r="C104" s="362"/>
      <c r="D104" s="464">
        <f t="shared" si="5"/>
        <v>0</v>
      </c>
      <c r="E104" s="524"/>
    </row>
    <row r="105" spans="1:5" ht="12" customHeight="1" thickBot="1" x14ac:dyDescent="0.25">
      <c r="A105" s="397" t="s">
        <v>110</v>
      </c>
      <c r="B105" s="148" t="s">
        <v>314</v>
      </c>
      <c r="C105" s="362">
        <v>1582000</v>
      </c>
      <c r="D105" s="464">
        <f t="shared" si="5"/>
        <v>202240</v>
      </c>
      <c r="E105" s="524">
        <v>1784240</v>
      </c>
    </row>
    <row r="106" spans="1:5" ht="12" customHeight="1" thickBot="1" x14ac:dyDescent="0.25">
      <c r="A106" s="397" t="s">
        <v>166</v>
      </c>
      <c r="B106" s="148" t="s">
        <v>315</v>
      </c>
      <c r="C106" s="362"/>
      <c r="D106" s="464">
        <f t="shared" si="5"/>
        <v>0</v>
      </c>
      <c r="E106" s="524"/>
    </row>
    <row r="107" spans="1:5" ht="12" customHeight="1" thickBot="1" x14ac:dyDescent="0.25">
      <c r="A107" s="397" t="s">
        <v>309</v>
      </c>
      <c r="B107" s="149" t="s">
        <v>316</v>
      </c>
      <c r="C107" s="360"/>
      <c r="D107" s="464">
        <f t="shared" si="5"/>
        <v>0</v>
      </c>
      <c r="E107" s="524"/>
    </row>
    <row r="108" spans="1:5" ht="12" customHeight="1" thickBot="1" x14ac:dyDescent="0.25">
      <c r="A108" s="405" t="s">
        <v>310</v>
      </c>
      <c r="B108" s="150" t="s">
        <v>317</v>
      </c>
      <c r="C108" s="362"/>
      <c r="D108" s="464">
        <f t="shared" si="5"/>
        <v>0</v>
      </c>
      <c r="E108" s="524"/>
    </row>
    <row r="109" spans="1:5" ht="12" customHeight="1" thickBot="1" x14ac:dyDescent="0.25">
      <c r="A109" s="397" t="s">
        <v>398</v>
      </c>
      <c r="B109" s="150" t="s">
        <v>318</v>
      </c>
      <c r="C109" s="362"/>
      <c r="D109" s="464">
        <f t="shared" si="5"/>
        <v>0</v>
      </c>
      <c r="E109" s="524"/>
    </row>
    <row r="110" spans="1:5" ht="12" customHeight="1" thickBot="1" x14ac:dyDescent="0.25">
      <c r="A110" s="397" t="s">
        <v>399</v>
      </c>
      <c r="B110" s="149" t="s">
        <v>319</v>
      </c>
      <c r="C110" s="360">
        <v>33380000</v>
      </c>
      <c r="D110" s="464">
        <f t="shared" si="5"/>
        <v>-580591</v>
      </c>
      <c r="E110" s="526">
        <v>32799409</v>
      </c>
    </row>
    <row r="111" spans="1:5" ht="12" customHeight="1" thickBot="1" x14ac:dyDescent="0.25">
      <c r="A111" s="397" t="s">
        <v>403</v>
      </c>
      <c r="B111" s="11" t="s">
        <v>44</v>
      </c>
      <c r="C111" s="360">
        <v>5000000</v>
      </c>
      <c r="D111" s="464">
        <f t="shared" si="5"/>
        <v>-5000000</v>
      </c>
      <c r="E111" s="526"/>
    </row>
    <row r="112" spans="1:5" ht="12" customHeight="1" thickBot="1" x14ac:dyDescent="0.25">
      <c r="A112" s="398" t="s">
        <v>404</v>
      </c>
      <c r="B112" s="8" t="s">
        <v>468</v>
      </c>
      <c r="C112" s="362">
        <v>5000000</v>
      </c>
      <c r="D112" s="464">
        <f t="shared" si="5"/>
        <v>-5000000</v>
      </c>
      <c r="E112" s="524"/>
    </row>
    <row r="113" spans="1:5" ht="12" customHeight="1" thickBot="1" x14ac:dyDescent="0.25">
      <c r="A113" s="406" t="s">
        <v>405</v>
      </c>
      <c r="B113" s="151" t="s">
        <v>469</v>
      </c>
      <c r="C113" s="465"/>
      <c r="D113" s="464">
        <f t="shared" si="5"/>
        <v>0</v>
      </c>
      <c r="E113" s="532"/>
    </row>
    <row r="114" spans="1:5" ht="12" customHeight="1" thickBot="1" x14ac:dyDescent="0.25">
      <c r="A114" s="37" t="s">
        <v>13</v>
      </c>
      <c r="B114" s="30" t="s">
        <v>320</v>
      </c>
      <c r="C114" s="359">
        <f>+C115+C117+C119</f>
        <v>16823300</v>
      </c>
      <c r="D114" s="529">
        <f>+D115+D117+D119</f>
        <v>18100126</v>
      </c>
      <c r="E114" s="231">
        <f>+E115+E117+E119</f>
        <v>34923426</v>
      </c>
    </row>
    <row r="115" spans="1:5" ht="12" customHeight="1" x14ac:dyDescent="0.2">
      <c r="A115" s="396" t="s">
        <v>96</v>
      </c>
      <c r="B115" s="8" t="s">
        <v>187</v>
      </c>
      <c r="C115" s="361">
        <v>5477700</v>
      </c>
      <c r="D115" s="531">
        <f>E115-C115</f>
        <v>6859796</v>
      </c>
      <c r="E115" s="521">
        <v>12337496</v>
      </c>
    </row>
    <row r="116" spans="1:5" ht="12" customHeight="1" x14ac:dyDescent="0.2">
      <c r="A116" s="396" t="s">
        <v>97</v>
      </c>
      <c r="B116" s="12" t="s">
        <v>324</v>
      </c>
      <c r="C116" s="361"/>
      <c r="D116" s="531">
        <f t="shared" ref="D116:D127" si="6">E116-C116</f>
        <v>0</v>
      </c>
      <c r="E116" s="521"/>
    </row>
    <row r="117" spans="1:5" ht="12" customHeight="1" x14ac:dyDescent="0.2">
      <c r="A117" s="396" t="s">
        <v>98</v>
      </c>
      <c r="B117" s="12" t="s">
        <v>167</v>
      </c>
      <c r="C117" s="360">
        <v>5445600</v>
      </c>
      <c r="D117" s="531">
        <f t="shared" si="6"/>
        <v>8240330</v>
      </c>
      <c r="E117" s="526">
        <v>13685930</v>
      </c>
    </row>
    <row r="118" spans="1:5" ht="12" customHeight="1" x14ac:dyDescent="0.2">
      <c r="A118" s="396" t="s">
        <v>99</v>
      </c>
      <c r="B118" s="12" t="s">
        <v>325</v>
      </c>
      <c r="C118" s="360"/>
      <c r="D118" s="531">
        <f t="shared" si="6"/>
        <v>0</v>
      </c>
      <c r="E118" s="526"/>
    </row>
    <row r="119" spans="1:5" ht="12" customHeight="1" x14ac:dyDescent="0.2">
      <c r="A119" s="396" t="s">
        <v>100</v>
      </c>
      <c r="B119" s="261" t="s">
        <v>190</v>
      </c>
      <c r="C119" s="360">
        <v>5900000</v>
      </c>
      <c r="D119" s="531">
        <f t="shared" si="6"/>
        <v>3000000</v>
      </c>
      <c r="E119" s="526">
        <v>8900000</v>
      </c>
    </row>
    <row r="120" spans="1:5" ht="12" customHeight="1" x14ac:dyDescent="0.2">
      <c r="A120" s="396" t="s">
        <v>109</v>
      </c>
      <c r="B120" s="260" t="s">
        <v>389</v>
      </c>
      <c r="C120" s="360"/>
      <c r="D120" s="531">
        <f t="shared" si="6"/>
        <v>0</v>
      </c>
      <c r="E120" s="526"/>
    </row>
    <row r="121" spans="1:5" ht="12" customHeight="1" x14ac:dyDescent="0.2">
      <c r="A121" s="396" t="s">
        <v>111</v>
      </c>
      <c r="B121" s="373" t="s">
        <v>330</v>
      </c>
      <c r="C121" s="360"/>
      <c r="D121" s="531">
        <f t="shared" si="6"/>
        <v>0</v>
      </c>
      <c r="E121" s="526"/>
    </row>
    <row r="122" spans="1:5" ht="12" customHeight="1" x14ac:dyDescent="0.2">
      <c r="A122" s="396" t="s">
        <v>168</v>
      </c>
      <c r="B122" s="149" t="s">
        <v>313</v>
      </c>
      <c r="C122" s="360"/>
      <c r="D122" s="531">
        <f t="shared" si="6"/>
        <v>0</v>
      </c>
      <c r="E122" s="526"/>
    </row>
    <row r="123" spans="1:5" ht="12" customHeight="1" x14ac:dyDescent="0.2">
      <c r="A123" s="396" t="s">
        <v>169</v>
      </c>
      <c r="B123" s="149" t="s">
        <v>329</v>
      </c>
      <c r="C123" s="360"/>
      <c r="D123" s="531">
        <f t="shared" si="6"/>
        <v>0</v>
      </c>
      <c r="E123" s="526"/>
    </row>
    <row r="124" spans="1:5" ht="12" customHeight="1" x14ac:dyDescent="0.2">
      <c r="A124" s="396" t="s">
        <v>170</v>
      </c>
      <c r="B124" s="149" t="s">
        <v>328</v>
      </c>
      <c r="C124" s="360"/>
      <c r="D124" s="531">
        <f t="shared" si="6"/>
        <v>0</v>
      </c>
      <c r="E124" s="526"/>
    </row>
    <row r="125" spans="1:5" ht="12" customHeight="1" x14ac:dyDescent="0.2">
      <c r="A125" s="396" t="s">
        <v>321</v>
      </c>
      <c r="B125" s="149" t="s">
        <v>316</v>
      </c>
      <c r="C125" s="360"/>
      <c r="D125" s="531">
        <f t="shared" si="6"/>
        <v>1600000</v>
      </c>
      <c r="E125" s="526">
        <v>1600000</v>
      </c>
    </row>
    <row r="126" spans="1:5" ht="12" customHeight="1" x14ac:dyDescent="0.2">
      <c r="A126" s="396" t="s">
        <v>322</v>
      </c>
      <c r="B126" s="149" t="s">
        <v>327</v>
      </c>
      <c r="C126" s="360"/>
      <c r="D126" s="531">
        <f t="shared" si="6"/>
        <v>0</v>
      </c>
      <c r="E126" s="526"/>
    </row>
    <row r="127" spans="1:5" ht="12" customHeight="1" thickBot="1" x14ac:dyDescent="0.25">
      <c r="A127" s="405" t="s">
        <v>323</v>
      </c>
      <c r="B127" s="149" t="s">
        <v>326</v>
      </c>
      <c r="C127" s="362">
        <v>5900000</v>
      </c>
      <c r="D127" s="531">
        <f t="shared" si="6"/>
        <v>1400000</v>
      </c>
      <c r="E127" s="524">
        <v>7300000</v>
      </c>
    </row>
    <row r="128" spans="1:5" ht="12" customHeight="1" thickBot="1" x14ac:dyDescent="0.25">
      <c r="A128" s="37" t="s">
        <v>14</v>
      </c>
      <c r="B128" s="133" t="s">
        <v>408</v>
      </c>
      <c r="C128" s="359">
        <f>+C93+C114</f>
        <v>193214338</v>
      </c>
      <c r="D128" s="529">
        <f>+D93+D114</f>
        <v>6563142</v>
      </c>
      <c r="E128" s="231">
        <f>+E93+E114</f>
        <v>199777480</v>
      </c>
    </row>
    <row r="129" spans="1:11" ht="12" customHeight="1" thickBot="1" x14ac:dyDescent="0.25">
      <c r="A129" s="37" t="s">
        <v>15</v>
      </c>
      <c r="B129" s="133" t="s">
        <v>409</v>
      </c>
      <c r="C129" s="359">
        <f>+C130+C131+C132</f>
        <v>0</v>
      </c>
      <c r="D129" s="529">
        <f>+D130+D131+D132</f>
        <v>0</v>
      </c>
      <c r="E129" s="231">
        <f>+E130+E131+E132</f>
        <v>0</v>
      </c>
    </row>
    <row r="130" spans="1:11" s="102" customFormat="1" ht="12" customHeight="1" x14ac:dyDescent="0.2">
      <c r="A130" s="396" t="s">
        <v>225</v>
      </c>
      <c r="B130" s="9" t="s">
        <v>473</v>
      </c>
      <c r="C130" s="360"/>
      <c r="D130" s="525"/>
      <c r="E130" s="526"/>
    </row>
    <row r="131" spans="1:11" ht="12" customHeight="1" x14ac:dyDescent="0.2">
      <c r="A131" s="396" t="s">
        <v>226</v>
      </c>
      <c r="B131" s="9" t="s">
        <v>417</v>
      </c>
      <c r="C131" s="360"/>
      <c r="D131" s="525"/>
      <c r="E131" s="526"/>
    </row>
    <row r="132" spans="1:11" ht="12" customHeight="1" thickBot="1" x14ac:dyDescent="0.25">
      <c r="A132" s="405" t="s">
        <v>227</v>
      </c>
      <c r="B132" s="7" t="s">
        <v>472</v>
      </c>
      <c r="C132" s="360"/>
      <c r="D132" s="525"/>
      <c r="E132" s="526"/>
    </row>
    <row r="133" spans="1:11" ht="12" customHeight="1" thickBot="1" x14ac:dyDescent="0.25">
      <c r="A133" s="37" t="s">
        <v>16</v>
      </c>
      <c r="B133" s="133" t="s">
        <v>410</v>
      </c>
      <c r="C133" s="359">
        <f>+C134+C135+C136+C137+C138+C139</f>
        <v>0</v>
      </c>
      <c r="D133" s="529">
        <f>+D134+D135+D136+D137+D138+D139</f>
        <v>85015109</v>
      </c>
      <c r="E133" s="231">
        <f>+E134+E135+E136+E137+E138+E139</f>
        <v>85015109</v>
      </c>
    </row>
    <row r="134" spans="1:11" ht="12" customHeight="1" x14ac:dyDescent="0.2">
      <c r="A134" s="396" t="s">
        <v>83</v>
      </c>
      <c r="B134" s="9" t="s">
        <v>419</v>
      </c>
      <c r="C134" s="360"/>
      <c r="D134" s="525">
        <f>E134-C134</f>
        <v>85015109</v>
      </c>
      <c r="E134" s="526">
        <v>85015109</v>
      </c>
    </row>
    <row r="135" spans="1:11" ht="12" customHeight="1" x14ac:dyDescent="0.2">
      <c r="A135" s="396" t="s">
        <v>84</v>
      </c>
      <c r="B135" s="9" t="s">
        <v>411</v>
      </c>
      <c r="C135" s="360"/>
      <c r="D135" s="525"/>
      <c r="E135" s="526"/>
    </row>
    <row r="136" spans="1:11" ht="12" customHeight="1" x14ac:dyDescent="0.2">
      <c r="A136" s="396" t="s">
        <v>85</v>
      </c>
      <c r="B136" s="9" t="s">
        <v>412</v>
      </c>
      <c r="C136" s="360"/>
      <c r="D136" s="525"/>
      <c r="E136" s="526"/>
    </row>
    <row r="137" spans="1:11" ht="12" customHeight="1" x14ac:dyDescent="0.2">
      <c r="A137" s="396" t="s">
        <v>155</v>
      </c>
      <c r="B137" s="9" t="s">
        <v>471</v>
      </c>
      <c r="C137" s="360"/>
      <c r="D137" s="525"/>
      <c r="E137" s="526"/>
    </row>
    <row r="138" spans="1:11" ht="12" customHeight="1" x14ac:dyDescent="0.2">
      <c r="A138" s="396" t="s">
        <v>156</v>
      </c>
      <c r="B138" s="9" t="s">
        <v>414</v>
      </c>
      <c r="C138" s="360"/>
      <c r="D138" s="525"/>
      <c r="E138" s="526"/>
    </row>
    <row r="139" spans="1:11" s="102" customFormat="1" ht="12" customHeight="1" thickBot="1" x14ac:dyDescent="0.25">
      <c r="A139" s="405" t="s">
        <v>157</v>
      </c>
      <c r="B139" s="7" t="s">
        <v>415</v>
      </c>
      <c r="C139" s="360"/>
      <c r="D139" s="525"/>
      <c r="E139" s="526"/>
    </row>
    <row r="140" spans="1:11" ht="12" customHeight="1" thickBot="1" x14ac:dyDescent="0.25">
      <c r="A140" s="37" t="s">
        <v>17</v>
      </c>
      <c r="B140" s="133" t="s">
        <v>498</v>
      </c>
      <c r="C140" s="366">
        <f>+C141+C142+C144+C145+C143</f>
        <v>119059194</v>
      </c>
      <c r="D140" s="528">
        <f>+D141+D142+D144+D145+D143</f>
        <v>-2337959</v>
      </c>
      <c r="E140" s="408">
        <f>+E141+E142+E144+E145+E143</f>
        <v>116721235</v>
      </c>
      <c r="K140" s="230"/>
    </row>
    <row r="141" spans="1:11" x14ac:dyDescent="0.2">
      <c r="A141" s="396" t="s">
        <v>86</v>
      </c>
      <c r="B141" s="9" t="s">
        <v>331</v>
      </c>
      <c r="C141" s="360"/>
      <c r="D141" s="525"/>
      <c r="E141" s="526"/>
    </row>
    <row r="142" spans="1:11" ht="12" customHeight="1" x14ac:dyDescent="0.2">
      <c r="A142" s="396" t="s">
        <v>87</v>
      </c>
      <c r="B142" s="9" t="s">
        <v>332</v>
      </c>
      <c r="C142" s="360"/>
      <c r="D142" s="525">
        <f>E142-C142</f>
        <v>2711561</v>
      </c>
      <c r="E142" s="526">
        <v>2711561</v>
      </c>
    </row>
    <row r="143" spans="1:11" ht="12" customHeight="1" x14ac:dyDescent="0.2">
      <c r="A143" s="396" t="s">
        <v>245</v>
      </c>
      <c r="B143" s="9" t="s">
        <v>497</v>
      </c>
      <c r="C143" s="360">
        <v>119059194</v>
      </c>
      <c r="D143" s="525">
        <f>E143-C143</f>
        <v>-5049520</v>
      </c>
      <c r="E143" s="526">
        <v>114009674</v>
      </c>
    </row>
    <row r="144" spans="1:11" s="102" customFormat="1" ht="12" customHeight="1" x14ac:dyDescent="0.2">
      <c r="A144" s="396" t="s">
        <v>246</v>
      </c>
      <c r="B144" s="9" t="s">
        <v>424</v>
      </c>
      <c r="C144" s="360"/>
      <c r="D144" s="525"/>
      <c r="E144" s="526"/>
    </row>
    <row r="145" spans="1:5" s="102" customFormat="1" ht="12" customHeight="1" thickBot="1" x14ac:dyDescent="0.25">
      <c r="A145" s="405" t="s">
        <v>247</v>
      </c>
      <c r="B145" s="7" t="s">
        <v>351</v>
      </c>
      <c r="C145" s="360"/>
      <c r="D145" s="525"/>
      <c r="E145" s="526"/>
    </row>
    <row r="146" spans="1:5" s="102" customFormat="1" ht="12" customHeight="1" thickBot="1" x14ac:dyDescent="0.25">
      <c r="A146" s="37" t="s">
        <v>18</v>
      </c>
      <c r="B146" s="133" t="s">
        <v>425</v>
      </c>
      <c r="C146" s="467">
        <f>+C147+C148+C149+C150+C151</f>
        <v>0</v>
      </c>
      <c r="D146" s="527">
        <f>+D147+D148+D149+D150+D151</f>
        <v>0</v>
      </c>
      <c r="E146" s="461">
        <f>+E147+E148+E149+E150+E151</f>
        <v>0</v>
      </c>
    </row>
    <row r="147" spans="1:5" s="102" customFormat="1" ht="12" customHeight="1" x14ac:dyDescent="0.2">
      <c r="A147" s="396" t="s">
        <v>88</v>
      </c>
      <c r="B147" s="9" t="s">
        <v>420</v>
      </c>
      <c r="C147" s="360"/>
      <c r="D147" s="525"/>
      <c r="E147" s="526"/>
    </row>
    <row r="148" spans="1:5" s="102" customFormat="1" ht="12" customHeight="1" x14ac:dyDescent="0.2">
      <c r="A148" s="396" t="s">
        <v>89</v>
      </c>
      <c r="B148" s="9" t="s">
        <v>427</v>
      </c>
      <c r="C148" s="360"/>
      <c r="D148" s="525"/>
      <c r="E148" s="526"/>
    </row>
    <row r="149" spans="1:5" s="102" customFormat="1" ht="12" customHeight="1" x14ac:dyDescent="0.2">
      <c r="A149" s="396" t="s">
        <v>257</v>
      </c>
      <c r="B149" s="9" t="s">
        <v>422</v>
      </c>
      <c r="C149" s="360"/>
      <c r="D149" s="525"/>
      <c r="E149" s="526"/>
    </row>
    <row r="150" spans="1:5" s="102" customFormat="1" ht="12" customHeight="1" x14ac:dyDescent="0.2">
      <c r="A150" s="396" t="s">
        <v>258</v>
      </c>
      <c r="B150" s="9" t="s">
        <v>474</v>
      </c>
      <c r="C150" s="360"/>
      <c r="D150" s="525"/>
      <c r="E150" s="526"/>
    </row>
    <row r="151" spans="1:5" ht="12.75" customHeight="1" thickBot="1" x14ac:dyDescent="0.25">
      <c r="A151" s="405" t="s">
        <v>426</v>
      </c>
      <c r="B151" s="7" t="s">
        <v>429</v>
      </c>
      <c r="C151" s="362"/>
      <c r="D151" s="530"/>
      <c r="E151" s="524"/>
    </row>
    <row r="152" spans="1:5" ht="12.75" customHeight="1" thickBot="1" x14ac:dyDescent="0.25">
      <c r="A152" s="456" t="s">
        <v>19</v>
      </c>
      <c r="B152" s="133" t="s">
        <v>430</v>
      </c>
      <c r="C152" s="468"/>
      <c r="D152" s="522"/>
      <c r="E152" s="461">
        <f>C152+D152</f>
        <v>0</v>
      </c>
    </row>
    <row r="153" spans="1:5" ht="12.75" customHeight="1" thickBot="1" x14ac:dyDescent="0.25">
      <c r="A153" s="456" t="s">
        <v>20</v>
      </c>
      <c r="B153" s="133" t="s">
        <v>431</v>
      </c>
      <c r="C153" s="468"/>
      <c r="D153" s="522"/>
      <c r="E153" s="461">
        <f>C153+D153</f>
        <v>0</v>
      </c>
    </row>
    <row r="154" spans="1:5" ht="12" customHeight="1" thickBot="1" x14ac:dyDescent="0.25">
      <c r="A154" s="37" t="s">
        <v>21</v>
      </c>
      <c r="B154" s="133" t="s">
        <v>433</v>
      </c>
      <c r="C154" s="469">
        <f>+C129+C133+C140+C146+C152+C153</f>
        <v>119059194</v>
      </c>
      <c r="D154" s="520">
        <f>+D129+D133+D140+D146+D152+D153</f>
        <v>82677150</v>
      </c>
      <c r="E154" s="463">
        <f>+E129+E133+E140+E146+E152+E153</f>
        <v>201736344</v>
      </c>
    </row>
    <row r="155" spans="1:5" ht="15" customHeight="1" thickBot="1" x14ac:dyDescent="0.25">
      <c r="A155" s="407" t="s">
        <v>22</v>
      </c>
      <c r="B155" s="344" t="s">
        <v>432</v>
      </c>
      <c r="C155" s="469">
        <f>+C128+C154</f>
        <v>312273532</v>
      </c>
      <c r="D155" s="520">
        <f>+D128+D154</f>
        <v>89240292</v>
      </c>
      <c r="E155" s="463">
        <f>+E128+E154</f>
        <v>401513824</v>
      </c>
    </row>
    <row r="156" spans="1:5" ht="13.5" thickBot="1" x14ac:dyDescent="0.25">
      <c r="D156" s="354"/>
      <c r="E156" s="354"/>
    </row>
    <row r="157" spans="1:5" ht="15" customHeight="1" thickBot="1" x14ac:dyDescent="0.25">
      <c r="A157" s="227" t="s">
        <v>475</v>
      </c>
      <c r="B157" s="228"/>
      <c r="C157" s="579">
        <v>15</v>
      </c>
      <c r="D157" s="579">
        <v>0</v>
      </c>
      <c r="E157" s="580">
        <f>C157+D157</f>
        <v>15</v>
      </c>
    </row>
    <row r="158" spans="1:5" ht="14.25" customHeight="1" thickBot="1" x14ac:dyDescent="0.25">
      <c r="A158" s="227" t="s">
        <v>182</v>
      </c>
      <c r="B158" s="228"/>
      <c r="C158" s="579">
        <v>15</v>
      </c>
      <c r="D158" s="579">
        <v>0</v>
      </c>
      <c r="E158" s="580">
        <f>C158+D158</f>
        <v>15</v>
      </c>
    </row>
    <row r="160" spans="1:5" ht="12.75" customHeight="1" x14ac:dyDescent="0.2">
      <c r="A160" s="650" t="s">
        <v>628</v>
      </c>
      <c r="B160" s="651"/>
      <c r="C160" s="651"/>
    </row>
  </sheetData>
  <sheetProtection formatCells="0"/>
  <mergeCells count="5">
    <mergeCell ref="B2:D2"/>
    <mergeCell ref="B3:D3"/>
    <mergeCell ref="A7:E7"/>
    <mergeCell ref="A92:E92"/>
    <mergeCell ref="A160:C160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3" orientation="portrait" verticalDpi="300" r:id="rId1"/>
  <headerFooter alignWithMargins="0"/>
  <rowBreaks count="2" manualBreakCount="2">
    <brk id="69" max="16383" man="1"/>
    <brk id="9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4A03-F38A-4B77-8F0D-266160CD8ADF}">
  <sheetPr>
    <tabColor rgb="FF92D050"/>
  </sheetPr>
  <dimension ref="A1:K158"/>
  <sheetViews>
    <sheetView zoomScale="130" zoomScaleNormal="130" zoomScaleSheetLayoutView="85" workbookViewId="0">
      <selection activeCell="E5" sqref="E5"/>
    </sheetView>
  </sheetViews>
  <sheetFormatPr defaultRowHeight="12.75" x14ac:dyDescent="0.2"/>
  <cols>
    <col min="1" max="1" width="19.5" style="352" customWidth="1"/>
    <col min="2" max="2" width="72" style="353" customWidth="1"/>
    <col min="3" max="3" width="25" style="354" customWidth="1"/>
    <col min="4" max="16384" width="9.33203125" style="3"/>
  </cols>
  <sheetData>
    <row r="1" spans="1:3" s="2" customFormat="1" ht="16.5" customHeight="1" thickBot="1" x14ac:dyDescent="0.25">
      <c r="A1" s="204"/>
      <c r="B1" s="206"/>
      <c r="C1" s="229" t="str">
        <f>+CONCATENATE("9.1.2. melléklet a 2/",LEFT(ÖSSZEFÜGGÉSEK!A5,4),". (II.26.) önkormányzati rendelethez")</f>
        <v>9.1.2. melléklet a 2/2016. (II.26.) önkormányzati rendelethez</v>
      </c>
    </row>
    <row r="2" spans="1:3" s="98" customFormat="1" ht="21" customHeight="1" x14ac:dyDescent="0.2">
      <c r="A2" s="368" t="s">
        <v>56</v>
      </c>
      <c r="B2" s="318" t="s">
        <v>184</v>
      </c>
      <c r="C2" s="320" t="s">
        <v>47</v>
      </c>
    </row>
    <row r="3" spans="1:3" s="98" customFormat="1" ht="16.5" thickBot="1" x14ac:dyDescent="0.25">
      <c r="A3" s="207" t="s">
        <v>179</v>
      </c>
      <c r="B3" s="319" t="s">
        <v>390</v>
      </c>
      <c r="C3" s="455" t="s">
        <v>54</v>
      </c>
    </row>
    <row r="4" spans="1:3" s="99" customFormat="1" ht="15.95" customHeight="1" thickBot="1" x14ac:dyDescent="0.3">
      <c r="A4" s="208"/>
      <c r="B4" s="208"/>
      <c r="C4" s="209" t="s">
        <v>48</v>
      </c>
    </row>
    <row r="5" spans="1:3" ht="13.5" thickBot="1" x14ac:dyDescent="0.25">
      <c r="A5" s="369" t="s">
        <v>181</v>
      </c>
      <c r="B5" s="210" t="s">
        <v>521</v>
      </c>
      <c r="C5" s="321" t="s">
        <v>49</v>
      </c>
    </row>
    <row r="6" spans="1:3" s="70" customFormat="1" ht="12.95" customHeight="1" thickBot="1" x14ac:dyDescent="0.25">
      <c r="A6" s="179"/>
      <c r="B6" s="180" t="s">
        <v>453</v>
      </c>
      <c r="C6" s="181" t="s">
        <v>454</v>
      </c>
    </row>
    <row r="7" spans="1:3" s="70" customFormat="1" ht="15.95" customHeight="1" thickBot="1" x14ac:dyDescent="0.25">
      <c r="A7" s="212"/>
      <c r="B7" s="213" t="s">
        <v>50</v>
      </c>
      <c r="C7" s="322"/>
    </row>
    <row r="8" spans="1:3" s="70" customFormat="1" ht="12" customHeight="1" thickBot="1" x14ac:dyDescent="0.25">
      <c r="A8" s="37" t="s">
        <v>12</v>
      </c>
      <c r="B8" s="21" t="s">
        <v>209</v>
      </c>
      <c r="C8" s="264">
        <f>+C9+C10+C11+C12+C13+C14</f>
        <v>0</v>
      </c>
    </row>
    <row r="9" spans="1:3" s="100" customFormat="1" ht="12" customHeight="1" x14ac:dyDescent="0.2">
      <c r="A9" s="396" t="s">
        <v>90</v>
      </c>
      <c r="B9" s="377" t="s">
        <v>210</v>
      </c>
      <c r="C9" s="267"/>
    </row>
    <row r="10" spans="1:3" s="101" customFormat="1" ht="12" customHeight="1" x14ac:dyDescent="0.2">
      <c r="A10" s="397" t="s">
        <v>91</v>
      </c>
      <c r="B10" s="378" t="s">
        <v>211</v>
      </c>
      <c r="C10" s="266"/>
    </row>
    <row r="11" spans="1:3" s="101" customFormat="1" ht="12" customHeight="1" x14ac:dyDescent="0.2">
      <c r="A11" s="397" t="s">
        <v>92</v>
      </c>
      <c r="B11" s="378" t="s">
        <v>507</v>
      </c>
      <c r="C11" s="266"/>
    </row>
    <row r="12" spans="1:3" s="101" customFormat="1" ht="12" customHeight="1" x14ac:dyDescent="0.2">
      <c r="A12" s="397" t="s">
        <v>93</v>
      </c>
      <c r="B12" s="378" t="s">
        <v>213</v>
      </c>
      <c r="C12" s="266"/>
    </row>
    <row r="13" spans="1:3" s="101" customFormat="1" ht="12" customHeight="1" x14ac:dyDescent="0.2">
      <c r="A13" s="397" t="s">
        <v>137</v>
      </c>
      <c r="B13" s="378" t="s">
        <v>462</v>
      </c>
      <c r="C13" s="266"/>
    </row>
    <row r="14" spans="1:3" s="100" customFormat="1" ht="12" customHeight="1" thickBot="1" x14ac:dyDescent="0.25">
      <c r="A14" s="398" t="s">
        <v>94</v>
      </c>
      <c r="B14" s="379" t="s">
        <v>393</v>
      </c>
      <c r="C14" s="266"/>
    </row>
    <row r="15" spans="1:3" s="100" customFormat="1" ht="12" customHeight="1" thickBot="1" x14ac:dyDescent="0.25">
      <c r="A15" s="37" t="s">
        <v>13</v>
      </c>
      <c r="B15" s="259" t="s">
        <v>214</v>
      </c>
      <c r="C15" s="264">
        <f>+C16+C17+C18+C19+C20</f>
        <v>0</v>
      </c>
    </row>
    <row r="16" spans="1:3" s="100" customFormat="1" ht="12" customHeight="1" x14ac:dyDescent="0.2">
      <c r="A16" s="396" t="s">
        <v>96</v>
      </c>
      <c r="B16" s="377" t="s">
        <v>215</v>
      </c>
      <c r="C16" s="267"/>
    </row>
    <row r="17" spans="1:3" s="100" customFormat="1" ht="12" customHeight="1" x14ac:dyDescent="0.2">
      <c r="A17" s="397" t="s">
        <v>97</v>
      </c>
      <c r="B17" s="378" t="s">
        <v>216</v>
      </c>
      <c r="C17" s="266"/>
    </row>
    <row r="18" spans="1:3" s="100" customFormat="1" ht="12" customHeight="1" x14ac:dyDescent="0.2">
      <c r="A18" s="397" t="s">
        <v>98</v>
      </c>
      <c r="B18" s="378" t="s">
        <v>383</v>
      </c>
      <c r="C18" s="266"/>
    </row>
    <row r="19" spans="1:3" s="100" customFormat="1" ht="12" customHeight="1" x14ac:dyDescent="0.2">
      <c r="A19" s="397" t="s">
        <v>99</v>
      </c>
      <c r="B19" s="378" t="s">
        <v>384</v>
      </c>
      <c r="C19" s="266"/>
    </row>
    <row r="20" spans="1:3" s="100" customFormat="1" ht="12" customHeight="1" x14ac:dyDescent="0.2">
      <c r="A20" s="397" t="s">
        <v>100</v>
      </c>
      <c r="B20" s="378" t="s">
        <v>217</v>
      </c>
      <c r="C20" s="266"/>
    </row>
    <row r="21" spans="1:3" s="101" customFormat="1" ht="12" customHeight="1" thickBot="1" x14ac:dyDescent="0.25">
      <c r="A21" s="398" t="s">
        <v>109</v>
      </c>
      <c r="B21" s="379" t="s">
        <v>218</v>
      </c>
      <c r="C21" s="268"/>
    </row>
    <row r="22" spans="1:3" s="101" customFormat="1" ht="12" customHeight="1" thickBot="1" x14ac:dyDescent="0.25">
      <c r="A22" s="37" t="s">
        <v>14</v>
      </c>
      <c r="B22" s="21" t="s">
        <v>219</v>
      </c>
      <c r="C22" s="264">
        <f>+C23+C24+C25+C26+C27</f>
        <v>0</v>
      </c>
    </row>
    <row r="23" spans="1:3" s="101" customFormat="1" ht="12" customHeight="1" x14ac:dyDescent="0.2">
      <c r="A23" s="396" t="s">
        <v>79</v>
      </c>
      <c r="B23" s="377" t="s">
        <v>220</v>
      </c>
      <c r="C23" s="267"/>
    </row>
    <row r="24" spans="1:3" s="100" customFormat="1" ht="12" customHeight="1" x14ac:dyDescent="0.2">
      <c r="A24" s="397" t="s">
        <v>80</v>
      </c>
      <c r="B24" s="378" t="s">
        <v>221</v>
      </c>
      <c r="C24" s="266"/>
    </row>
    <row r="25" spans="1:3" s="101" customFormat="1" ht="12" customHeight="1" x14ac:dyDescent="0.2">
      <c r="A25" s="397" t="s">
        <v>81</v>
      </c>
      <c r="B25" s="378" t="s">
        <v>385</v>
      </c>
      <c r="C25" s="266"/>
    </row>
    <row r="26" spans="1:3" s="101" customFormat="1" ht="12" customHeight="1" x14ac:dyDescent="0.2">
      <c r="A26" s="397" t="s">
        <v>82</v>
      </c>
      <c r="B26" s="378" t="s">
        <v>386</v>
      </c>
      <c r="C26" s="266"/>
    </row>
    <row r="27" spans="1:3" s="101" customFormat="1" ht="12" customHeight="1" x14ac:dyDescent="0.2">
      <c r="A27" s="397" t="s">
        <v>151</v>
      </c>
      <c r="B27" s="378" t="s">
        <v>222</v>
      </c>
      <c r="C27" s="266"/>
    </row>
    <row r="28" spans="1:3" s="101" customFormat="1" ht="12" customHeight="1" thickBot="1" x14ac:dyDescent="0.25">
      <c r="A28" s="398" t="s">
        <v>152</v>
      </c>
      <c r="B28" s="379" t="s">
        <v>223</v>
      </c>
      <c r="C28" s="268"/>
    </row>
    <row r="29" spans="1:3" s="101" customFormat="1" ht="12" customHeight="1" thickBot="1" x14ac:dyDescent="0.25">
      <c r="A29" s="37" t="s">
        <v>153</v>
      </c>
      <c r="B29" s="21" t="s">
        <v>224</v>
      </c>
      <c r="C29" s="270">
        <f>SUM(C30:C36)</f>
        <v>0</v>
      </c>
    </row>
    <row r="30" spans="1:3" s="101" customFormat="1" ht="12" customHeight="1" x14ac:dyDescent="0.2">
      <c r="A30" s="396" t="s">
        <v>225</v>
      </c>
      <c r="B30" s="377" t="s">
        <v>512</v>
      </c>
      <c r="C30" s="267"/>
    </row>
    <row r="31" spans="1:3" s="101" customFormat="1" ht="12" customHeight="1" x14ac:dyDescent="0.2">
      <c r="A31" s="397" t="s">
        <v>226</v>
      </c>
      <c r="B31" s="378" t="s">
        <v>513</v>
      </c>
      <c r="C31" s="266"/>
    </row>
    <row r="32" spans="1:3" s="101" customFormat="1" ht="12" customHeight="1" x14ac:dyDescent="0.2">
      <c r="A32" s="397" t="s">
        <v>227</v>
      </c>
      <c r="B32" s="378" t="s">
        <v>514</v>
      </c>
      <c r="C32" s="266"/>
    </row>
    <row r="33" spans="1:3" s="101" customFormat="1" ht="12" customHeight="1" x14ac:dyDescent="0.2">
      <c r="A33" s="397" t="s">
        <v>228</v>
      </c>
      <c r="B33" s="378" t="s">
        <v>515</v>
      </c>
      <c r="C33" s="266"/>
    </row>
    <row r="34" spans="1:3" s="101" customFormat="1" ht="12" customHeight="1" x14ac:dyDescent="0.2">
      <c r="A34" s="397" t="s">
        <v>509</v>
      </c>
      <c r="B34" s="378" t="s">
        <v>229</v>
      </c>
      <c r="C34" s="266"/>
    </row>
    <row r="35" spans="1:3" s="101" customFormat="1" ht="12" customHeight="1" x14ac:dyDescent="0.2">
      <c r="A35" s="397" t="s">
        <v>510</v>
      </c>
      <c r="B35" s="378" t="s">
        <v>230</v>
      </c>
      <c r="C35" s="266"/>
    </row>
    <row r="36" spans="1:3" s="101" customFormat="1" ht="12" customHeight="1" thickBot="1" x14ac:dyDescent="0.25">
      <c r="A36" s="398" t="s">
        <v>511</v>
      </c>
      <c r="B36" s="379" t="s">
        <v>231</v>
      </c>
      <c r="C36" s="268"/>
    </row>
    <row r="37" spans="1:3" s="101" customFormat="1" ht="12" customHeight="1" thickBot="1" x14ac:dyDescent="0.25">
      <c r="A37" s="37" t="s">
        <v>16</v>
      </c>
      <c r="B37" s="21" t="s">
        <v>394</v>
      </c>
      <c r="C37" s="264">
        <f>SUM(C38:C48)</f>
        <v>0</v>
      </c>
    </row>
    <row r="38" spans="1:3" s="101" customFormat="1" ht="12" customHeight="1" x14ac:dyDescent="0.2">
      <c r="A38" s="396" t="s">
        <v>83</v>
      </c>
      <c r="B38" s="377" t="s">
        <v>234</v>
      </c>
      <c r="C38" s="267"/>
    </row>
    <row r="39" spans="1:3" s="101" customFormat="1" ht="12" customHeight="1" x14ac:dyDescent="0.2">
      <c r="A39" s="397" t="s">
        <v>84</v>
      </c>
      <c r="B39" s="378" t="s">
        <v>235</v>
      </c>
      <c r="C39" s="266"/>
    </row>
    <row r="40" spans="1:3" s="101" customFormat="1" ht="12" customHeight="1" x14ac:dyDescent="0.2">
      <c r="A40" s="397" t="s">
        <v>85</v>
      </c>
      <c r="B40" s="378" t="s">
        <v>236</v>
      </c>
      <c r="C40" s="266"/>
    </row>
    <row r="41" spans="1:3" s="101" customFormat="1" ht="12" customHeight="1" x14ac:dyDescent="0.2">
      <c r="A41" s="397" t="s">
        <v>155</v>
      </c>
      <c r="B41" s="378" t="s">
        <v>237</v>
      </c>
      <c r="C41" s="266"/>
    </row>
    <row r="42" spans="1:3" s="101" customFormat="1" ht="12" customHeight="1" x14ac:dyDescent="0.2">
      <c r="A42" s="397" t="s">
        <v>156</v>
      </c>
      <c r="B42" s="378" t="s">
        <v>238</v>
      </c>
      <c r="C42" s="266"/>
    </row>
    <row r="43" spans="1:3" s="101" customFormat="1" ht="12" customHeight="1" x14ac:dyDescent="0.2">
      <c r="A43" s="397" t="s">
        <v>157</v>
      </c>
      <c r="B43" s="378" t="s">
        <v>239</v>
      </c>
      <c r="C43" s="266"/>
    </row>
    <row r="44" spans="1:3" s="101" customFormat="1" ht="12" customHeight="1" x14ac:dyDescent="0.2">
      <c r="A44" s="397" t="s">
        <v>158</v>
      </c>
      <c r="B44" s="378" t="s">
        <v>240</v>
      </c>
      <c r="C44" s="266"/>
    </row>
    <row r="45" spans="1:3" s="101" customFormat="1" ht="12" customHeight="1" x14ac:dyDescent="0.2">
      <c r="A45" s="397" t="s">
        <v>159</v>
      </c>
      <c r="B45" s="378" t="s">
        <v>519</v>
      </c>
      <c r="C45" s="266"/>
    </row>
    <row r="46" spans="1:3" s="101" customFormat="1" ht="12" customHeight="1" x14ac:dyDescent="0.2">
      <c r="A46" s="397" t="s">
        <v>232</v>
      </c>
      <c r="B46" s="378" t="s">
        <v>242</v>
      </c>
      <c r="C46" s="269"/>
    </row>
    <row r="47" spans="1:3" s="101" customFormat="1" ht="12" customHeight="1" x14ac:dyDescent="0.2">
      <c r="A47" s="398" t="s">
        <v>233</v>
      </c>
      <c r="B47" s="379" t="s">
        <v>396</v>
      </c>
      <c r="C47" s="365"/>
    </row>
    <row r="48" spans="1:3" s="101" customFormat="1" ht="12" customHeight="1" thickBot="1" x14ac:dyDescent="0.25">
      <c r="A48" s="398" t="s">
        <v>395</v>
      </c>
      <c r="B48" s="379" t="s">
        <v>243</v>
      </c>
      <c r="C48" s="365"/>
    </row>
    <row r="49" spans="1:3" s="101" customFormat="1" ht="12" customHeight="1" thickBot="1" x14ac:dyDescent="0.25">
      <c r="A49" s="37" t="s">
        <v>17</v>
      </c>
      <c r="B49" s="21" t="s">
        <v>244</v>
      </c>
      <c r="C49" s="264">
        <f>SUM(C50:C54)</f>
        <v>0</v>
      </c>
    </row>
    <row r="50" spans="1:3" s="101" customFormat="1" ht="12" customHeight="1" x14ac:dyDescent="0.2">
      <c r="A50" s="396" t="s">
        <v>86</v>
      </c>
      <c r="B50" s="377" t="s">
        <v>248</v>
      </c>
      <c r="C50" s="422"/>
    </row>
    <row r="51" spans="1:3" s="101" customFormat="1" ht="12" customHeight="1" x14ac:dyDescent="0.2">
      <c r="A51" s="397" t="s">
        <v>87</v>
      </c>
      <c r="B51" s="378" t="s">
        <v>249</v>
      </c>
      <c r="C51" s="269"/>
    </row>
    <row r="52" spans="1:3" s="101" customFormat="1" ht="12" customHeight="1" x14ac:dyDescent="0.2">
      <c r="A52" s="397" t="s">
        <v>245</v>
      </c>
      <c r="B52" s="378" t="s">
        <v>250</v>
      </c>
      <c r="C52" s="269"/>
    </row>
    <row r="53" spans="1:3" s="101" customFormat="1" ht="12" customHeight="1" x14ac:dyDescent="0.2">
      <c r="A53" s="397" t="s">
        <v>246</v>
      </c>
      <c r="B53" s="378" t="s">
        <v>251</v>
      </c>
      <c r="C53" s="269"/>
    </row>
    <row r="54" spans="1:3" s="101" customFormat="1" ht="12" customHeight="1" thickBot="1" x14ac:dyDescent="0.25">
      <c r="A54" s="398" t="s">
        <v>247</v>
      </c>
      <c r="B54" s="379" t="s">
        <v>252</v>
      </c>
      <c r="C54" s="365"/>
    </row>
    <row r="55" spans="1:3" s="101" customFormat="1" ht="12" customHeight="1" thickBot="1" x14ac:dyDescent="0.25">
      <c r="A55" s="37" t="s">
        <v>160</v>
      </c>
      <c r="B55" s="21" t="s">
        <v>253</v>
      </c>
      <c r="C55" s="264">
        <f>SUM(C56:C58)</f>
        <v>0</v>
      </c>
    </row>
    <row r="56" spans="1:3" s="101" customFormat="1" ht="12" customHeight="1" x14ac:dyDescent="0.2">
      <c r="A56" s="396" t="s">
        <v>88</v>
      </c>
      <c r="B56" s="377" t="s">
        <v>254</v>
      </c>
      <c r="C56" s="267"/>
    </row>
    <row r="57" spans="1:3" s="101" customFormat="1" ht="12" customHeight="1" x14ac:dyDescent="0.2">
      <c r="A57" s="397" t="s">
        <v>89</v>
      </c>
      <c r="B57" s="378" t="s">
        <v>387</v>
      </c>
      <c r="C57" s="266"/>
    </row>
    <row r="58" spans="1:3" s="101" customFormat="1" ht="12" customHeight="1" x14ac:dyDescent="0.2">
      <c r="A58" s="397" t="s">
        <v>257</v>
      </c>
      <c r="B58" s="378" t="s">
        <v>255</v>
      </c>
      <c r="C58" s="266"/>
    </row>
    <row r="59" spans="1:3" s="101" customFormat="1" ht="12" customHeight="1" thickBot="1" x14ac:dyDescent="0.25">
      <c r="A59" s="398" t="s">
        <v>258</v>
      </c>
      <c r="B59" s="379" t="s">
        <v>256</v>
      </c>
      <c r="C59" s="268"/>
    </row>
    <row r="60" spans="1:3" s="101" customFormat="1" ht="12" customHeight="1" thickBot="1" x14ac:dyDescent="0.25">
      <c r="A60" s="37" t="s">
        <v>19</v>
      </c>
      <c r="B60" s="259" t="s">
        <v>259</v>
      </c>
      <c r="C60" s="264">
        <f>SUM(C61:C63)</f>
        <v>0</v>
      </c>
    </row>
    <row r="61" spans="1:3" s="101" customFormat="1" ht="12" customHeight="1" x14ac:dyDescent="0.2">
      <c r="A61" s="396" t="s">
        <v>161</v>
      </c>
      <c r="B61" s="377" t="s">
        <v>261</v>
      </c>
      <c r="C61" s="269"/>
    </row>
    <row r="62" spans="1:3" s="101" customFormat="1" ht="12" customHeight="1" x14ac:dyDescent="0.2">
      <c r="A62" s="397" t="s">
        <v>162</v>
      </c>
      <c r="B62" s="378" t="s">
        <v>388</v>
      </c>
      <c r="C62" s="269"/>
    </row>
    <row r="63" spans="1:3" s="101" customFormat="1" ht="12" customHeight="1" x14ac:dyDescent="0.2">
      <c r="A63" s="397" t="s">
        <v>189</v>
      </c>
      <c r="B63" s="378" t="s">
        <v>262</v>
      </c>
      <c r="C63" s="269"/>
    </row>
    <row r="64" spans="1:3" s="101" customFormat="1" ht="12" customHeight="1" thickBot="1" x14ac:dyDescent="0.25">
      <c r="A64" s="398" t="s">
        <v>260</v>
      </c>
      <c r="B64" s="379" t="s">
        <v>263</v>
      </c>
      <c r="C64" s="269"/>
    </row>
    <row r="65" spans="1:3" s="101" customFormat="1" ht="12" customHeight="1" thickBot="1" x14ac:dyDescent="0.25">
      <c r="A65" s="37" t="s">
        <v>20</v>
      </c>
      <c r="B65" s="21" t="s">
        <v>264</v>
      </c>
      <c r="C65" s="270">
        <f>+C8+C15+C22+C29+C37+C49+C55+C60</f>
        <v>0</v>
      </c>
    </row>
    <row r="66" spans="1:3" s="101" customFormat="1" ht="12" customHeight="1" thickBot="1" x14ac:dyDescent="0.2">
      <c r="A66" s="399" t="s">
        <v>355</v>
      </c>
      <c r="B66" s="259" t="s">
        <v>266</v>
      </c>
      <c r="C66" s="264">
        <f>SUM(C67:C69)</f>
        <v>0</v>
      </c>
    </row>
    <row r="67" spans="1:3" s="101" customFormat="1" ht="12" customHeight="1" x14ac:dyDescent="0.2">
      <c r="A67" s="396" t="s">
        <v>297</v>
      </c>
      <c r="B67" s="377" t="s">
        <v>267</v>
      </c>
      <c r="C67" s="269"/>
    </row>
    <row r="68" spans="1:3" s="101" customFormat="1" ht="12" customHeight="1" x14ac:dyDescent="0.2">
      <c r="A68" s="397" t="s">
        <v>306</v>
      </c>
      <c r="B68" s="378" t="s">
        <v>268</v>
      </c>
      <c r="C68" s="269"/>
    </row>
    <row r="69" spans="1:3" s="101" customFormat="1" ht="12" customHeight="1" thickBot="1" x14ac:dyDescent="0.25">
      <c r="A69" s="398" t="s">
        <v>307</v>
      </c>
      <c r="B69" s="380" t="s">
        <v>269</v>
      </c>
      <c r="C69" s="269"/>
    </row>
    <row r="70" spans="1:3" s="101" customFormat="1" ht="12" customHeight="1" thickBot="1" x14ac:dyDescent="0.2">
      <c r="A70" s="399" t="s">
        <v>270</v>
      </c>
      <c r="B70" s="259" t="s">
        <v>271</v>
      </c>
      <c r="C70" s="264">
        <f>SUM(C71:C74)</f>
        <v>0</v>
      </c>
    </row>
    <row r="71" spans="1:3" s="101" customFormat="1" ht="12" customHeight="1" x14ac:dyDescent="0.2">
      <c r="A71" s="396" t="s">
        <v>138</v>
      </c>
      <c r="B71" s="377" t="s">
        <v>272</v>
      </c>
      <c r="C71" s="269"/>
    </row>
    <row r="72" spans="1:3" s="101" customFormat="1" ht="12" customHeight="1" x14ac:dyDescent="0.2">
      <c r="A72" s="397" t="s">
        <v>139</v>
      </c>
      <c r="B72" s="378" t="s">
        <v>273</v>
      </c>
      <c r="C72" s="269"/>
    </row>
    <row r="73" spans="1:3" s="101" customFormat="1" ht="12" customHeight="1" x14ac:dyDescent="0.2">
      <c r="A73" s="397" t="s">
        <v>298</v>
      </c>
      <c r="B73" s="378" t="s">
        <v>274</v>
      </c>
      <c r="C73" s="269"/>
    </row>
    <row r="74" spans="1:3" s="101" customFormat="1" ht="12" customHeight="1" thickBot="1" x14ac:dyDescent="0.25">
      <c r="A74" s="398" t="s">
        <v>299</v>
      </c>
      <c r="B74" s="379" t="s">
        <v>275</v>
      </c>
      <c r="C74" s="269"/>
    </row>
    <row r="75" spans="1:3" s="101" customFormat="1" ht="12" customHeight="1" thickBot="1" x14ac:dyDescent="0.2">
      <c r="A75" s="399" t="s">
        <v>276</v>
      </c>
      <c r="B75" s="259" t="s">
        <v>277</v>
      </c>
      <c r="C75" s="264">
        <f>SUM(C76:C77)</f>
        <v>0</v>
      </c>
    </row>
    <row r="76" spans="1:3" s="101" customFormat="1" ht="12" customHeight="1" x14ac:dyDescent="0.2">
      <c r="A76" s="396" t="s">
        <v>300</v>
      </c>
      <c r="B76" s="377" t="s">
        <v>278</v>
      </c>
      <c r="C76" s="269"/>
    </row>
    <row r="77" spans="1:3" s="101" customFormat="1" ht="12" customHeight="1" thickBot="1" x14ac:dyDescent="0.25">
      <c r="A77" s="398" t="s">
        <v>301</v>
      </c>
      <c r="B77" s="379" t="s">
        <v>279</v>
      </c>
      <c r="C77" s="269"/>
    </row>
    <row r="78" spans="1:3" s="100" customFormat="1" ht="12" customHeight="1" thickBot="1" x14ac:dyDescent="0.2">
      <c r="A78" s="399" t="s">
        <v>280</v>
      </c>
      <c r="B78" s="259" t="s">
        <v>281</v>
      </c>
      <c r="C78" s="264">
        <f>SUM(C79:C81)</f>
        <v>0</v>
      </c>
    </row>
    <row r="79" spans="1:3" s="101" customFormat="1" ht="12" customHeight="1" x14ac:dyDescent="0.2">
      <c r="A79" s="396" t="s">
        <v>302</v>
      </c>
      <c r="B79" s="377" t="s">
        <v>282</v>
      </c>
      <c r="C79" s="269"/>
    </row>
    <row r="80" spans="1:3" s="101" customFormat="1" ht="12" customHeight="1" x14ac:dyDescent="0.2">
      <c r="A80" s="397" t="s">
        <v>303</v>
      </c>
      <c r="B80" s="378" t="s">
        <v>283</v>
      </c>
      <c r="C80" s="269"/>
    </row>
    <row r="81" spans="1:3" s="101" customFormat="1" ht="12" customHeight="1" thickBot="1" x14ac:dyDescent="0.25">
      <c r="A81" s="398" t="s">
        <v>304</v>
      </c>
      <c r="B81" s="379" t="s">
        <v>284</v>
      </c>
      <c r="C81" s="269"/>
    </row>
    <row r="82" spans="1:3" s="101" customFormat="1" ht="12" customHeight="1" thickBot="1" x14ac:dyDescent="0.2">
      <c r="A82" s="399" t="s">
        <v>285</v>
      </c>
      <c r="B82" s="259" t="s">
        <v>305</v>
      </c>
      <c r="C82" s="264">
        <f>SUM(C83:C86)</f>
        <v>0</v>
      </c>
    </row>
    <row r="83" spans="1:3" s="101" customFormat="1" ht="12" customHeight="1" x14ac:dyDescent="0.2">
      <c r="A83" s="400" t="s">
        <v>286</v>
      </c>
      <c r="B83" s="377" t="s">
        <v>287</v>
      </c>
      <c r="C83" s="269"/>
    </row>
    <row r="84" spans="1:3" s="101" customFormat="1" ht="12" customHeight="1" x14ac:dyDescent="0.2">
      <c r="A84" s="401" t="s">
        <v>288</v>
      </c>
      <c r="B84" s="378" t="s">
        <v>289</v>
      </c>
      <c r="C84" s="269"/>
    </row>
    <row r="85" spans="1:3" s="101" customFormat="1" ht="12" customHeight="1" x14ac:dyDescent="0.2">
      <c r="A85" s="401" t="s">
        <v>290</v>
      </c>
      <c r="B85" s="378" t="s">
        <v>291</v>
      </c>
      <c r="C85" s="269"/>
    </row>
    <row r="86" spans="1:3" s="100" customFormat="1" ht="12" customHeight="1" thickBot="1" x14ac:dyDescent="0.25">
      <c r="A86" s="402" t="s">
        <v>292</v>
      </c>
      <c r="B86" s="379" t="s">
        <v>293</v>
      </c>
      <c r="C86" s="269"/>
    </row>
    <row r="87" spans="1:3" s="100" customFormat="1" ht="12" customHeight="1" thickBot="1" x14ac:dyDescent="0.2">
      <c r="A87" s="399" t="s">
        <v>294</v>
      </c>
      <c r="B87" s="259" t="s">
        <v>435</v>
      </c>
      <c r="C87" s="423"/>
    </row>
    <row r="88" spans="1:3" s="100" customFormat="1" ht="12" customHeight="1" thickBot="1" x14ac:dyDescent="0.2">
      <c r="A88" s="399" t="s">
        <v>463</v>
      </c>
      <c r="B88" s="259" t="s">
        <v>295</v>
      </c>
      <c r="C88" s="423"/>
    </row>
    <row r="89" spans="1:3" s="100" customFormat="1" ht="12" customHeight="1" thickBot="1" x14ac:dyDescent="0.2">
      <c r="A89" s="399" t="s">
        <v>464</v>
      </c>
      <c r="B89" s="384" t="s">
        <v>438</v>
      </c>
      <c r="C89" s="270">
        <f>+C66+C70+C75+C78+C82+C88+C87</f>
        <v>0</v>
      </c>
    </row>
    <row r="90" spans="1:3" s="100" customFormat="1" ht="12" customHeight="1" thickBot="1" x14ac:dyDescent="0.2">
      <c r="A90" s="403" t="s">
        <v>465</v>
      </c>
      <c r="B90" s="385" t="s">
        <v>466</v>
      </c>
      <c r="C90" s="270">
        <f>+C65+C89</f>
        <v>0</v>
      </c>
    </row>
    <row r="91" spans="1:3" s="101" customFormat="1" ht="15" customHeight="1" thickBot="1" x14ac:dyDescent="0.25">
      <c r="A91" s="218"/>
      <c r="B91" s="219"/>
      <c r="C91" s="327"/>
    </row>
    <row r="92" spans="1:3" s="70" customFormat="1" ht="16.5" customHeight="1" thickBot="1" x14ac:dyDescent="0.25">
      <c r="A92" s="222"/>
      <c r="B92" s="223" t="s">
        <v>51</v>
      </c>
      <c r="C92" s="329"/>
    </row>
    <row r="93" spans="1:3" s="102" customFormat="1" ht="12" customHeight="1" thickBot="1" x14ac:dyDescent="0.25">
      <c r="A93" s="370" t="s">
        <v>12</v>
      </c>
      <c r="B93" s="31" t="s">
        <v>470</v>
      </c>
      <c r="C93" s="263">
        <f>+C94+C95+C96+C97+C98+C111</f>
        <v>0</v>
      </c>
    </row>
    <row r="94" spans="1:3" ht="12" customHeight="1" x14ac:dyDescent="0.2">
      <c r="A94" s="404" t="s">
        <v>90</v>
      </c>
      <c r="B94" s="10" t="s">
        <v>43</v>
      </c>
      <c r="C94" s="265"/>
    </row>
    <row r="95" spans="1:3" ht="12" customHeight="1" x14ac:dyDescent="0.2">
      <c r="A95" s="397" t="s">
        <v>91</v>
      </c>
      <c r="B95" s="8" t="s">
        <v>163</v>
      </c>
      <c r="C95" s="266"/>
    </row>
    <row r="96" spans="1:3" ht="12" customHeight="1" x14ac:dyDescent="0.2">
      <c r="A96" s="397" t="s">
        <v>92</v>
      </c>
      <c r="B96" s="8" t="s">
        <v>128</v>
      </c>
      <c r="C96" s="268"/>
    </row>
    <row r="97" spans="1:3" ht="12" customHeight="1" x14ac:dyDescent="0.2">
      <c r="A97" s="397" t="s">
        <v>93</v>
      </c>
      <c r="B97" s="11" t="s">
        <v>164</v>
      </c>
      <c r="C97" s="268"/>
    </row>
    <row r="98" spans="1:3" ht="12" customHeight="1" x14ac:dyDescent="0.2">
      <c r="A98" s="397" t="s">
        <v>104</v>
      </c>
      <c r="B98" s="19" t="s">
        <v>165</v>
      </c>
      <c r="C98" s="268"/>
    </row>
    <row r="99" spans="1:3" ht="12" customHeight="1" x14ac:dyDescent="0.2">
      <c r="A99" s="397" t="s">
        <v>94</v>
      </c>
      <c r="B99" s="8" t="s">
        <v>467</v>
      </c>
      <c r="C99" s="268"/>
    </row>
    <row r="100" spans="1:3" ht="12" customHeight="1" x14ac:dyDescent="0.2">
      <c r="A100" s="397" t="s">
        <v>95</v>
      </c>
      <c r="B100" s="148" t="s">
        <v>401</v>
      </c>
      <c r="C100" s="268"/>
    </row>
    <row r="101" spans="1:3" ht="12" customHeight="1" x14ac:dyDescent="0.2">
      <c r="A101" s="397" t="s">
        <v>105</v>
      </c>
      <c r="B101" s="148" t="s">
        <v>400</v>
      </c>
      <c r="C101" s="268"/>
    </row>
    <row r="102" spans="1:3" ht="12" customHeight="1" x14ac:dyDescent="0.2">
      <c r="A102" s="397" t="s">
        <v>106</v>
      </c>
      <c r="B102" s="148" t="s">
        <v>311</v>
      </c>
      <c r="C102" s="268"/>
    </row>
    <row r="103" spans="1:3" ht="12" customHeight="1" x14ac:dyDescent="0.2">
      <c r="A103" s="397" t="s">
        <v>107</v>
      </c>
      <c r="B103" s="149" t="s">
        <v>312</v>
      </c>
      <c r="C103" s="268"/>
    </row>
    <row r="104" spans="1:3" ht="12" customHeight="1" x14ac:dyDescent="0.2">
      <c r="A104" s="397" t="s">
        <v>108</v>
      </c>
      <c r="B104" s="149" t="s">
        <v>313</v>
      </c>
      <c r="C104" s="268"/>
    </row>
    <row r="105" spans="1:3" ht="12" customHeight="1" x14ac:dyDescent="0.2">
      <c r="A105" s="397" t="s">
        <v>110</v>
      </c>
      <c r="B105" s="148" t="s">
        <v>314</v>
      </c>
      <c r="C105" s="268"/>
    </row>
    <row r="106" spans="1:3" ht="12" customHeight="1" x14ac:dyDescent="0.2">
      <c r="A106" s="397" t="s">
        <v>166</v>
      </c>
      <c r="B106" s="148" t="s">
        <v>315</v>
      </c>
      <c r="C106" s="268"/>
    </row>
    <row r="107" spans="1:3" ht="12" customHeight="1" x14ac:dyDescent="0.2">
      <c r="A107" s="397" t="s">
        <v>309</v>
      </c>
      <c r="B107" s="149" t="s">
        <v>316</v>
      </c>
      <c r="C107" s="268"/>
    </row>
    <row r="108" spans="1:3" ht="12" customHeight="1" x14ac:dyDescent="0.2">
      <c r="A108" s="405" t="s">
        <v>310</v>
      </c>
      <c r="B108" s="150" t="s">
        <v>317</v>
      </c>
      <c r="C108" s="268"/>
    </row>
    <row r="109" spans="1:3" ht="12" customHeight="1" x14ac:dyDescent="0.2">
      <c r="A109" s="397" t="s">
        <v>398</v>
      </c>
      <c r="B109" s="150" t="s">
        <v>318</v>
      </c>
      <c r="C109" s="268"/>
    </row>
    <row r="110" spans="1:3" ht="12" customHeight="1" x14ac:dyDescent="0.2">
      <c r="A110" s="397" t="s">
        <v>399</v>
      </c>
      <c r="B110" s="149" t="s">
        <v>319</v>
      </c>
      <c r="C110" s="266"/>
    </row>
    <row r="111" spans="1:3" ht="12" customHeight="1" x14ac:dyDescent="0.2">
      <c r="A111" s="397" t="s">
        <v>403</v>
      </c>
      <c r="B111" s="11" t="s">
        <v>44</v>
      </c>
      <c r="C111" s="266"/>
    </row>
    <row r="112" spans="1:3" ht="12" customHeight="1" x14ac:dyDescent="0.2">
      <c r="A112" s="398" t="s">
        <v>404</v>
      </c>
      <c r="B112" s="8" t="s">
        <v>468</v>
      </c>
      <c r="C112" s="268"/>
    </row>
    <row r="113" spans="1:3" ht="12" customHeight="1" thickBot="1" x14ac:dyDescent="0.25">
      <c r="A113" s="406" t="s">
        <v>405</v>
      </c>
      <c r="B113" s="151" t="s">
        <v>469</v>
      </c>
      <c r="C113" s="272"/>
    </row>
    <row r="114" spans="1:3" ht="12" customHeight="1" thickBot="1" x14ac:dyDescent="0.25">
      <c r="A114" s="37" t="s">
        <v>13</v>
      </c>
      <c r="B114" s="30" t="s">
        <v>320</v>
      </c>
      <c r="C114" s="264">
        <f>+C115+C117+C119</f>
        <v>0</v>
      </c>
    </row>
    <row r="115" spans="1:3" ht="12" customHeight="1" x14ac:dyDescent="0.2">
      <c r="A115" s="396" t="s">
        <v>96</v>
      </c>
      <c r="B115" s="8" t="s">
        <v>187</v>
      </c>
      <c r="C115" s="267"/>
    </row>
    <row r="116" spans="1:3" ht="12" customHeight="1" x14ac:dyDescent="0.2">
      <c r="A116" s="396" t="s">
        <v>97</v>
      </c>
      <c r="B116" s="12" t="s">
        <v>324</v>
      </c>
      <c r="C116" s="267"/>
    </row>
    <row r="117" spans="1:3" ht="12" customHeight="1" x14ac:dyDescent="0.2">
      <c r="A117" s="396" t="s">
        <v>98</v>
      </c>
      <c r="B117" s="12" t="s">
        <v>167</v>
      </c>
      <c r="C117" s="266"/>
    </row>
    <row r="118" spans="1:3" ht="12" customHeight="1" x14ac:dyDescent="0.2">
      <c r="A118" s="396" t="s">
        <v>99</v>
      </c>
      <c r="B118" s="12" t="s">
        <v>325</v>
      </c>
      <c r="C118" s="232"/>
    </row>
    <row r="119" spans="1:3" ht="12" customHeight="1" x14ac:dyDescent="0.2">
      <c r="A119" s="396" t="s">
        <v>100</v>
      </c>
      <c r="B119" s="261" t="s">
        <v>190</v>
      </c>
      <c r="C119" s="232"/>
    </row>
    <row r="120" spans="1:3" ht="12" customHeight="1" x14ac:dyDescent="0.2">
      <c r="A120" s="396" t="s">
        <v>109</v>
      </c>
      <c r="B120" s="260" t="s">
        <v>389</v>
      </c>
      <c r="C120" s="232"/>
    </row>
    <row r="121" spans="1:3" ht="12" customHeight="1" x14ac:dyDescent="0.2">
      <c r="A121" s="396" t="s">
        <v>111</v>
      </c>
      <c r="B121" s="373" t="s">
        <v>330</v>
      </c>
      <c r="C121" s="232"/>
    </row>
    <row r="122" spans="1:3" ht="12" customHeight="1" x14ac:dyDescent="0.2">
      <c r="A122" s="396" t="s">
        <v>168</v>
      </c>
      <c r="B122" s="149" t="s">
        <v>313</v>
      </c>
      <c r="C122" s="232"/>
    </row>
    <row r="123" spans="1:3" ht="12" customHeight="1" x14ac:dyDescent="0.2">
      <c r="A123" s="396" t="s">
        <v>169</v>
      </c>
      <c r="B123" s="149" t="s">
        <v>329</v>
      </c>
      <c r="C123" s="232"/>
    </row>
    <row r="124" spans="1:3" ht="12" customHeight="1" x14ac:dyDescent="0.2">
      <c r="A124" s="396" t="s">
        <v>170</v>
      </c>
      <c r="B124" s="149" t="s">
        <v>328</v>
      </c>
      <c r="C124" s="232"/>
    </row>
    <row r="125" spans="1:3" ht="12" customHeight="1" x14ac:dyDescent="0.2">
      <c r="A125" s="396" t="s">
        <v>321</v>
      </c>
      <c r="B125" s="149" t="s">
        <v>316</v>
      </c>
      <c r="C125" s="232"/>
    </row>
    <row r="126" spans="1:3" ht="12" customHeight="1" x14ac:dyDescent="0.2">
      <c r="A126" s="396" t="s">
        <v>322</v>
      </c>
      <c r="B126" s="149" t="s">
        <v>327</v>
      </c>
      <c r="C126" s="232"/>
    </row>
    <row r="127" spans="1:3" ht="12" customHeight="1" thickBot="1" x14ac:dyDescent="0.25">
      <c r="A127" s="405" t="s">
        <v>323</v>
      </c>
      <c r="B127" s="149" t="s">
        <v>326</v>
      </c>
      <c r="C127" s="234"/>
    </row>
    <row r="128" spans="1:3" ht="12" customHeight="1" thickBot="1" x14ac:dyDescent="0.25">
      <c r="A128" s="37" t="s">
        <v>14</v>
      </c>
      <c r="B128" s="133" t="s">
        <v>408</v>
      </c>
      <c r="C128" s="264">
        <f>+C93+C114</f>
        <v>0</v>
      </c>
    </row>
    <row r="129" spans="1:11" ht="12" customHeight="1" thickBot="1" x14ac:dyDescent="0.25">
      <c r="A129" s="37" t="s">
        <v>15</v>
      </c>
      <c r="B129" s="133" t="s">
        <v>409</v>
      </c>
      <c r="C129" s="264">
        <f>+C130+C131+C132</f>
        <v>0</v>
      </c>
    </row>
    <row r="130" spans="1:11" s="102" customFormat="1" ht="12" customHeight="1" x14ac:dyDescent="0.2">
      <c r="A130" s="396" t="s">
        <v>225</v>
      </c>
      <c r="B130" s="9" t="s">
        <v>473</v>
      </c>
      <c r="C130" s="232"/>
    </row>
    <row r="131" spans="1:11" ht="12" customHeight="1" x14ac:dyDescent="0.2">
      <c r="A131" s="396" t="s">
        <v>226</v>
      </c>
      <c r="B131" s="9" t="s">
        <v>417</v>
      </c>
      <c r="C131" s="232"/>
    </row>
    <row r="132" spans="1:11" ht="12" customHeight="1" thickBot="1" x14ac:dyDescent="0.25">
      <c r="A132" s="405" t="s">
        <v>227</v>
      </c>
      <c r="B132" s="7" t="s">
        <v>472</v>
      </c>
      <c r="C132" s="232"/>
    </row>
    <row r="133" spans="1:11" ht="12" customHeight="1" thickBot="1" x14ac:dyDescent="0.25">
      <c r="A133" s="37" t="s">
        <v>16</v>
      </c>
      <c r="B133" s="133" t="s">
        <v>410</v>
      </c>
      <c r="C133" s="264">
        <f>+C134+C135+C136+C137+C138+C139</f>
        <v>0</v>
      </c>
    </row>
    <row r="134" spans="1:11" ht="12" customHeight="1" x14ac:dyDescent="0.2">
      <c r="A134" s="396" t="s">
        <v>83</v>
      </c>
      <c r="B134" s="9" t="s">
        <v>419</v>
      </c>
      <c r="C134" s="232"/>
    </row>
    <row r="135" spans="1:11" ht="12" customHeight="1" x14ac:dyDescent="0.2">
      <c r="A135" s="396" t="s">
        <v>84</v>
      </c>
      <c r="B135" s="9" t="s">
        <v>411</v>
      </c>
      <c r="C135" s="232"/>
    </row>
    <row r="136" spans="1:11" ht="12" customHeight="1" x14ac:dyDescent="0.2">
      <c r="A136" s="396" t="s">
        <v>85</v>
      </c>
      <c r="B136" s="9" t="s">
        <v>412</v>
      </c>
      <c r="C136" s="232"/>
    </row>
    <row r="137" spans="1:11" ht="12" customHeight="1" x14ac:dyDescent="0.2">
      <c r="A137" s="396" t="s">
        <v>155</v>
      </c>
      <c r="B137" s="9" t="s">
        <v>471</v>
      </c>
      <c r="C137" s="232"/>
    </row>
    <row r="138" spans="1:11" ht="12" customHeight="1" x14ac:dyDescent="0.2">
      <c r="A138" s="396" t="s">
        <v>156</v>
      </c>
      <c r="B138" s="9" t="s">
        <v>414</v>
      </c>
      <c r="C138" s="232"/>
    </row>
    <row r="139" spans="1:11" s="102" customFormat="1" ht="12" customHeight="1" thickBot="1" x14ac:dyDescent="0.25">
      <c r="A139" s="405" t="s">
        <v>157</v>
      </c>
      <c r="B139" s="7" t="s">
        <v>415</v>
      </c>
      <c r="C139" s="232"/>
    </row>
    <row r="140" spans="1:11" ht="12" customHeight="1" thickBot="1" x14ac:dyDescent="0.25">
      <c r="A140" s="37" t="s">
        <v>17</v>
      </c>
      <c r="B140" s="133" t="s">
        <v>498</v>
      </c>
      <c r="C140" s="270">
        <f>+C141+C142+C144+C145+C143</f>
        <v>0</v>
      </c>
      <c r="K140" s="230"/>
    </row>
    <row r="141" spans="1:11" x14ac:dyDescent="0.2">
      <c r="A141" s="396" t="s">
        <v>86</v>
      </c>
      <c r="B141" s="9" t="s">
        <v>331</v>
      </c>
      <c r="C141" s="232"/>
    </row>
    <row r="142" spans="1:11" ht="12" customHeight="1" x14ac:dyDescent="0.2">
      <c r="A142" s="396" t="s">
        <v>87</v>
      </c>
      <c r="B142" s="9" t="s">
        <v>332</v>
      </c>
      <c r="C142" s="232"/>
    </row>
    <row r="143" spans="1:11" s="102" customFormat="1" ht="12" customHeight="1" x14ac:dyDescent="0.2">
      <c r="A143" s="396" t="s">
        <v>245</v>
      </c>
      <c r="B143" s="9" t="s">
        <v>497</v>
      </c>
      <c r="C143" s="232"/>
    </row>
    <row r="144" spans="1:11" s="102" customFormat="1" ht="12" customHeight="1" x14ac:dyDescent="0.2">
      <c r="A144" s="396" t="s">
        <v>246</v>
      </c>
      <c r="B144" s="9" t="s">
        <v>424</v>
      </c>
      <c r="C144" s="232"/>
    </row>
    <row r="145" spans="1:3" s="102" customFormat="1" ht="12" customHeight="1" thickBot="1" x14ac:dyDescent="0.25">
      <c r="A145" s="405" t="s">
        <v>247</v>
      </c>
      <c r="B145" s="7" t="s">
        <v>351</v>
      </c>
      <c r="C145" s="232"/>
    </row>
    <row r="146" spans="1:3" s="102" customFormat="1" ht="12" customHeight="1" thickBot="1" x14ac:dyDescent="0.25">
      <c r="A146" s="37" t="s">
        <v>18</v>
      </c>
      <c r="B146" s="133" t="s">
        <v>425</v>
      </c>
      <c r="C146" s="273">
        <f>+C147+C148+C149+C150+C151</f>
        <v>0</v>
      </c>
    </row>
    <row r="147" spans="1:3" s="102" customFormat="1" ht="12" customHeight="1" x14ac:dyDescent="0.2">
      <c r="A147" s="396" t="s">
        <v>88</v>
      </c>
      <c r="B147" s="9" t="s">
        <v>420</v>
      </c>
      <c r="C147" s="232"/>
    </row>
    <row r="148" spans="1:3" s="102" customFormat="1" ht="12" customHeight="1" x14ac:dyDescent="0.2">
      <c r="A148" s="396" t="s">
        <v>89</v>
      </c>
      <c r="B148" s="9" t="s">
        <v>427</v>
      </c>
      <c r="C148" s="232"/>
    </row>
    <row r="149" spans="1:3" s="102" customFormat="1" ht="12" customHeight="1" x14ac:dyDescent="0.2">
      <c r="A149" s="396" t="s">
        <v>257</v>
      </c>
      <c r="B149" s="9" t="s">
        <v>422</v>
      </c>
      <c r="C149" s="232"/>
    </row>
    <row r="150" spans="1:3" ht="12.75" customHeight="1" x14ac:dyDescent="0.2">
      <c r="A150" s="396" t="s">
        <v>258</v>
      </c>
      <c r="B150" s="9" t="s">
        <v>474</v>
      </c>
      <c r="C150" s="232"/>
    </row>
    <row r="151" spans="1:3" ht="12.75" customHeight="1" thickBot="1" x14ac:dyDescent="0.25">
      <c r="A151" s="405" t="s">
        <v>426</v>
      </c>
      <c r="B151" s="7" t="s">
        <v>429</v>
      </c>
      <c r="C151" s="234"/>
    </row>
    <row r="152" spans="1:3" ht="12.75" customHeight="1" thickBot="1" x14ac:dyDescent="0.25">
      <c r="A152" s="456" t="s">
        <v>19</v>
      </c>
      <c r="B152" s="133" t="s">
        <v>430</v>
      </c>
      <c r="C152" s="273"/>
    </row>
    <row r="153" spans="1:3" ht="12" customHeight="1" thickBot="1" x14ac:dyDescent="0.25">
      <c r="A153" s="456" t="s">
        <v>20</v>
      </c>
      <c r="B153" s="133" t="s">
        <v>431</v>
      </c>
      <c r="C153" s="273"/>
    </row>
    <row r="154" spans="1:3" ht="15" customHeight="1" thickBot="1" x14ac:dyDescent="0.25">
      <c r="A154" s="37" t="s">
        <v>21</v>
      </c>
      <c r="B154" s="133" t="s">
        <v>433</v>
      </c>
      <c r="C154" s="387">
        <f>+C129+C133+C140+C146+C152+C153</f>
        <v>0</v>
      </c>
    </row>
    <row r="155" spans="1:3" ht="13.5" thickBot="1" x14ac:dyDescent="0.25">
      <c r="A155" s="407" t="s">
        <v>22</v>
      </c>
      <c r="B155" s="344" t="s">
        <v>432</v>
      </c>
      <c r="C155" s="387">
        <f>+C128+C154</f>
        <v>0</v>
      </c>
    </row>
    <row r="156" spans="1:3" ht="15" customHeight="1" thickBot="1" x14ac:dyDescent="0.25">
      <c r="A156" s="349"/>
      <c r="B156" s="350"/>
      <c r="C156" s="351"/>
    </row>
    <row r="157" spans="1:3" ht="14.25" customHeight="1" thickBot="1" x14ac:dyDescent="0.25">
      <c r="A157" s="227" t="s">
        <v>475</v>
      </c>
      <c r="B157" s="228"/>
      <c r="C157" s="131"/>
    </row>
    <row r="158" spans="1:3" ht="13.5" thickBot="1" x14ac:dyDescent="0.25">
      <c r="A158" s="227" t="s">
        <v>182</v>
      </c>
      <c r="B158" s="228"/>
      <c r="C158" s="13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29FB0-9E7D-4D2D-A5D5-3837BDF604DA}">
  <sheetPr>
    <tabColor rgb="FF92D050"/>
  </sheetPr>
  <dimension ref="A1:K158"/>
  <sheetViews>
    <sheetView zoomScale="130" zoomScaleNormal="130" zoomScaleSheetLayoutView="85" workbookViewId="0">
      <selection activeCell="D9" sqref="D9"/>
    </sheetView>
  </sheetViews>
  <sheetFormatPr defaultRowHeight="12.75" x14ac:dyDescent="0.2"/>
  <cols>
    <col min="1" max="1" width="19.5" style="352" customWidth="1"/>
    <col min="2" max="2" width="72" style="353" customWidth="1"/>
    <col min="3" max="3" width="25" style="354" customWidth="1"/>
    <col min="4" max="16384" width="9.33203125" style="3"/>
  </cols>
  <sheetData>
    <row r="1" spans="1:3" s="2" customFormat="1" ht="16.5" customHeight="1" thickBot="1" x14ac:dyDescent="0.25">
      <c r="A1" s="204"/>
      <c r="B1" s="206"/>
      <c r="C1" s="229" t="str">
        <f>+CONCATENATE("9.1.3. melléklet a 2/",LEFT(ÖSSZEFÜGGÉSEK!A5,4),". (II.26.) önkormányzati rendelethez")</f>
        <v>9.1.3. melléklet a 2/2016. (II.26.) önkormányzati rendelethez</v>
      </c>
    </row>
    <row r="2" spans="1:3" s="98" customFormat="1" ht="21" customHeight="1" x14ac:dyDescent="0.2">
      <c r="A2" s="368" t="s">
        <v>56</v>
      </c>
      <c r="B2" s="318" t="s">
        <v>184</v>
      </c>
      <c r="C2" s="320" t="s">
        <v>47</v>
      </c>
    </row>
    <row r="3" spans="1:3" s="98" customFormat="1" ht="16.5" thickBot="1" x14ac:dyDescent="0.25">
      <c r="A3" s="207" t="s">
        <v>179</v>
      </c>
      <c r="B3" s="319" t="s">
        <v>485</v>
      </c>
      <c r="C3" s="455" t="s">
        <v>391</v>
      </c>
    </row>
    <row r="4" spans="1:3" s="99" customFormat="1" ht="15.95" customHeight="1" thickBot="1" x14ac:dyDescent="0.3">
      <c r="A4" s="208"/>
      <c r="B4" s="208"/>
      <c r="C4" s="209" t="s">
        <v>48</v>
      </c>
    </row>
    <row r="5" spans="1:3" ht="13.5" thickBot="1" x14ac:dyDescent="0.25">
      <c r="A5" s="369" t="s">
        <v>181</v>
      </c>
      <c r="B5" s="210" t="s">
        <v>521</v>
      </c>
      <c r="C5" s="321" t="s">
        <v>49</v>
      </c>
    </row>
    <row r="6" spans="1:3" s="70" customFormat="1" ht="12.95" customHeight="1" thickBot="1" x14ac:dyDescent="0.25">
      <c r="A6" s="179"/>
      <c r="B6" s="180" t="s">
        <v>453</v>
      </c>
      <c r="C6" s="181" t="s">
        <v>454</v>
      </c>
    </row>
    <row r="7" spans="1:3" s="70" customFormat="1" ht="15.95" customHeight="1" thickBot="1" x14ac:dyDescent="0.25">
      <c r="A7" s="212"/>
      <c r="B7" s="213" t="s">
        <v>50</v>
      </c>
      <c r="C7" s="322"/>
    </row>
    <row r="8" spans="1:3" s="70" customFormat="1" ht="12" customHeight="1" thickBot="1" x14ac:dyDescent="0.25">
      <c r="A8" s="37" t="s">
        <v>12</v>
      </c>
      <c r="B8" s="21" t="s">
        <v>209</v>
      </c>
      <c r="C8" s="264">
        <f>+C9+C10+C11+C12+C13+C14</f>
        <v>0</v>
      </c>
    </row>
    <row r="9" spans="1:3" s="100" customFormat="1" ht="12" customHeight="1" x14ac:dyDescent="0.2">
      <c r="A9" s="396" t="s">
        <v>90</v>
      </c>
      <c r="B9" s="377" t="s">
        <v>210</v>
      </c>
      <c r="C9" s="267"/>
    </row>
    <row r="10" spans="1:3" s="101" customFormat="1" ht="12" customHeight="1" x14ac:dyDescent="0.2">
      <c r="A10" s="397" t="s">
        <v>91</v>
      </c>
      <c r="B10" s="378" t="s">
        <v>211</v>
      </c>
      <c r="C10" s="266"/>
    </row>
    <row r="11" spans="1:3" s="101" customFormat="1" ht="12" customHeight="1" x14ac:dyDescent="0.2">
      <c r="A11" s="397" t="s">
        <v>92</v>
      </c>
      <c r="B11" s="378" t="s">
        <v>507</v>
      </c>
      <c r="C11" s="266"/>
    </row>
    <row r="12" spans="1:3" s="101" customFormat="1" ht="12" customHeight="1" x14ac:dyDescent="0.2">
      <c r="A12" s="397" t="s">
        <v>93</v>
      </c>
      <c r="B12" s="378" t="s">
        <v>213</v>
      </c>
      <c r="C12" s="266"/>
    </row>
    <row r="13" spans="1:3" s="101" customFormat="1" ht="12" customHeight="1" x14ac:dyDescent="0.2">
      <c r="A13" s="397" t="s">
        <v>137</v>
      </c>
      <c r="B13" s="378" t="s">
        <v>462</v>
      </c>
      <c r="C13" s="266"/>
    </row>
    <row r="14" spans="1:3" s="100" customFormat="1" ht="12" customHeight="1" thickBot="1" x14ac:dyDescent="0.25">
      <c r="A14" s="398" t="s">
        <v>94</v>
      </c>
      <c r="B14" s="379" t="s">
        <v>393</v>
      </c>
      <c r="C14" s="266"/>
    </row>
    <row r="15" spans="1:3" s="100" customFormat="1" ht="12" customHeight="1" thickBot="1" x14ac:dyDescent="0.25">
      <c r="A15" s="37" t="s">
        <v>13</v>
      </c>
      <c r="B15" s="259" t="s">
        <v>214</v>
      </c>
      <c r="C15" s="264">
        <f>+C16+C17+C18+C19+C20</f>
        <v>0</v>
      </c>
    </row>
    <row r="16" spans="1:3" s="100" customFormat="1" ht="12" customHeight="1" x14ac:dyDescent="0.2">
      <c r="A16" s="396" t="s">
        <v>96</v>
      </c>
      <c r="B16" s="377" t="s">
        <v>215</v>
      </c>
      <c r="C16" s="267"/>
    </row>
    <row r="17" spans="1:3" s="100" customFormat="1" ht="12" customHeight="1" x14ac:dyDescent="0.2">
      <c r="A17" s="397" t="s">
        <v>97</v>
      </c>
      <c r="B17" s="378" t="s">
        <v>216</v>
      </c>
      <c r="C17" s="266"/>
    </row>
    <row r="18" spans="1:3" s="100" customFormat="1" ht="12" customHeight="1" x14ac:dyDescent="0.2">
      <c r="A18" s="397" t="s">
        <v>98</v>
      </c>
      <c r="B18" s="378" t="s">
        <v>383</v>
      </c>
      <c r="C18" s="266"/>
    </row>
    <row r="19" spans="1:3" s="100" customFormat="1" ht="12" customHeight="1" x14ac:dyDescent="0.2">
      <c r="A19" s="397" t="s">
        <v>99</v>
      </c>
      <c r="B19" s="378" t="s">
        <v>384</v>
      </c>
      <c r="C19" s="266"/>
    </row>
    <row r="20" spans="1:3" s="100" customFormat="1" ht="12" customHeight="1" x14ac:dyDescent="0.2">
      <c r="A20" s="397" t="s">
        <v>100</v>
      </c>
      <c r="B20" s="378" t="s">
        <v>217</v>
      </c>
      <c r="C20" s="266"/>
    </row>
    <row r="21" spans="1:3" s="101" customFormat="1" ht="12" customHeight="1" thickBot="1" x14ac:dyDescent="0.25">
      <c r="A21" s="398" t="s">
        <v>109</v>
      </c>
      <c r="B21" s="379" t="s">
        <v>218</v>
      </c>
      <c r="C21" s="268"/>
    </row>
    <row r="22" spans="1:3" s="101" customFormat="1" ht="12" customHeight="1" thickBot="1" x14ac:dyDescent="0.25">
      <c r="A22" s="37" t="s">
        <v>14</v>
      </c>
      <c r="B22" s="21" t="s">
        <v>219</v>
      </c>
      <c r="C22" s="264">
        <f>+C23+C24+C25+C26+C27</f>
        <v>0</v>
      </c>
    </row>
    <row r="23" spans="1:3" s="101" customFormat="1" ht="12" customHeight="1" x14ac:dyDescent="0.2">
      <c r="A23" s="396" t="s">
        <v>79</v>
      </c>
      <c r="B23" s="377" t="s">
        <v>220</v>
      </c>
      <c r="C23" s="267"/>
    </row>
    <row r="24" spans="1:3" s="100" customFormat="1" ht="12" customHeight="1" x14ac:dyDescent="0.2">
      <c r="A24" s="397" t="s">
        <v>80</v>
      </c>
      <c r="B24" s="378" t="s">
        <v>221</v>
      </c>
      <c r="C24" s="266"/>
    </row>
    <row r="25" spans="1:3" s="101" customFormat="1" ht="12" customHeight="1" x14ac:dyDescent="0.2">
      <c r="A25" s="397" t="s">
        <v>81</v>
      </c>
      <c r="B25" s="378" t="s">
        <v>385</v>
      </c>
      <c r="C25" s="266"/>
    </row>
    <row r="26" spans="1:3" s="101" customFormat="1" ht="12" customHeight="1" x14ac:dyDescent="0.2">
      <c r="A26" s="397" t="s">
        <v>82</v>
      </c>
      <c r="B26" s="378" t="s">
        <v>386</v>
      </c>
      <c r="C26" s="266"/>
    </row>
    <row r="27" spans="1:3" s="101" customFormat="1" ht="12" customHeight="1" x14ac:dyDescent="0.2">
      <c r="A27" s="397" t="s">
        <v>151</v>
      </c>
      <c r="B27" s="378" t="s">
        <v>222</v>
      </c>
      <c r="C27" s="266"/>
    </row>
    <row r="28" spans="1:3" s="101" customFormat="1" ht="12" customHeight="1" thickBot="1" x14ac:dyDescent="0.25">
      <c r="A28" s="398" t="s">
        <v>152</v>
      </c>
      <c r="B28" s="379" t="s">
        <v>223</v>
      </c>
      <c r="C28" s="268"/>
    </row>
    <row r="29" spans="1:3" s="101" customFormat="1" ht="12" customHeight="1" thickBot="1" x14ac:dyDescent="0.25">
      <c r="A29" s="37" t="s">
        <v>153</v>
      </c>
      <c r="B29" s="21" t="s">
        <v>224</v>
      </c>
      <c r="C29" s="270">
        <f>SUM(C30:C36)</f>
        <v>0</v>
      </c>
    </row>
    <row r="30" spans="1:3" s="101" customFormat="1" ht="12" customHeight="1" x14ac:dyDescent="0.2">
      <c r="A30" s="396" t="s">
        <v>225</v>
      </c>
      <c r="B30" s="377" t="s">
        <v>512</v>
      </c>
      <c r="C30" s="267"/>
    </row>
    <row r="31" spans="1:3" s="101" customFormat="1" ht="12" customHeight="1" x14ac:dyDescent="0.2">
      <c r="A31" s="397" t="s">
        <v>226</v>
      </c>
      <c r="B31" s="378" t="s">
        <v>513</v>
      </c>
      <c r="C31" s="266"/>
    </row>
    <row r="32" spans="1:3" s="101" customFormat="1" ht="12" customHeight="1" x14ac:dyDescent="0.2">
      <c r="A32" s="397" t="s">
        <v>227</v>
      </c>
      <c r="B32" s="378" t="s">
        <v>514</v>
      </c>
      <c r="C32" s="266"/>
    </row>
    <row r="33" spans="1:3" s="101" customFormat="1" ht="12" customHeight="1" x14ac:dyDescent="0.2">
      <c r="A33" s="397" t="s">
        <v>228</v>
      </c>
      <c r="B33" s="378" t="s">
        <v>515</v>
      </c>
      <c r="C33" s="266"/>
    </row>
    <row r="34" spans="1:3" s="101" customFormat="1" ht="12" customHeight="1" x14ac:dyDescent="0.2">
      <c r="A34" s="397" t="s">
        <v>509</v>
      </c>
      <c r="B34" s="378" t="s">
        <v>229</v>
      </c>
      <c r="C34" s="266"/>
    </row>
    <row r="35" spans="1:3" s="101" customFormat="1" ht="12" customHeight="1" x14ac:dyDescent="0.2">
      <c r="A35" s="397" t="s">
        <v>510</v>
      </c>
      <c r="B35" s="378" t="s">
        <v>230</v>
      </c>
      <c r="C35" s="266"/>
    </row>
    <row r="36" spans="1:3" s="101" customFormat="1" ht="12" customHeight="1" thickBot="1" x14ac:dyDescent="0.25">
      <c r="A36" s="398" t="s">
        <v>511</v>
      </c>
      <c r="B36" s="481" t="s">
        <v>231</v>
      </c>
      <c r="C36" s="268"/>
    </row>
    <row r="37" spans="1:3" s="101" customFormat="1" ht="12" customHeight="1" thickBot="1" x14ac:dyDescent="0.25">
      <c r="A37" s="37" t="s">
        <v>16</v>
      </c>
      <c r="B37" s="21" t="s">
        <v>394</v>
      </c>
      <c r="C37" s="264">
        <f>SUM(C38:C48)</f>
        <v>0</v>
      </c>
    </row>
    <row r="38" spans="1:3" s="101" customFormat="1" ht="12" customHeight="1" x14ac:dyDescent="0.2">
      <c r="A38" s="396" t="s">
        <v>83</v>
      </c>
      <c r="B38" s="377" t="s">
        <v>234</v>
      </c>
      <c r="C38" s="267"/>
    </row>
    <row r="39" spans="1:3" s="101" customFormat="1" ht="12" customHeight="1" x14ac:dyDescent="0.2">
      <c r="A39" s="397" t="s">
        <v>84</v>
      </c>
      <c r="B39" s="378" t="s">
        <v>235</v>
      </c>
      <c r="C39" s="266"/>
    </row>
    <row r="40" spans="1:3" s="101" customFormat="1" ht="12" customHeight="1" x14ac:dyDescent="0.2">
      <c r="A40" s="397" t="s">
        <v>85</v>
      </c>
      <c r="B40" s="378" t="s">
        <v>236</v>
      </c>
      <c r="C40" s="266"/>
    </row>
    <row r="41" spans="1:3" s="101" customFormat="1" ht="12" customHeight="1" x14ac:dyDescent="0.2">
      <c r="A41" s="397" t="s">
        <v>155</v>
      </c>
      <c r="B41" s="378" t="s">
        <v>237</v>
      </c>
      <c r="C41" s="266"/>
    </row>
    <row r="42" spans="1:3" s="101" customFormat="1" ht="12" customHeight="1" x14ac:dyDescent="0.2">
      <c r="A42" s="397" t="s">
        <v>156</v>
      </c>
      <c r="B42" s="378" t="s">
        <v>238</v>
      </c>
      <c r="C42" s="266"/>
    </row>
    <row r="43" spans="1:3" s="101" customFormat="1" ht="12" customHeight="1" x14ac:dyDescent="0.2">
      <c r="A43" s="397" t="s">
        <v>157</v>
      </c>
      <c r="B43" s="378" t="s">
        <v>239</v>
      </c>
      <c r="C43" s="266"/>
    </row>
    <row r="44" spans="1:3" s="101" customFormat="1" ht="12" customHeight="1" x14ac:dyDescent="0.2">
      <c r="A44" s="397" t="s">
        <v>158</v>
      </c>
      <c r="B44" s="378" t="s">
        <v>240</v>
      </c>
      <c r="C44" s="266"/>
    </row>
    <row r="45" spans="1:3" s="101" customFormat="1" ht="12" customHeight="1" x14ac:dyDescent="0.2">
      <c r="A45" s="397" t="s">
        <v>159</v>
      </c>
      <c r="B45" s="378" t="s">
        <v>517</v>
      </c>
      <c r="C45" s="266"/>
    </row>
    <row r="46" spans="1:3" s="101" customFormat="1" ht="12" customHeight="1" x14ac:dyDescent="0.2">
      <c r="A46" s="397" t="s">
        <v>232</v>
      </c>
      <c r="B46" s="378" t="s">
        <v>242</v>
      </c>
      <c r="C46" s="269"/>
    </row>
    <row r="47" spans="1:3" s="101" customFormat="1" ht="12" customHeight="1" x14ac:dyDescent="0.2">
      <c r="A47" s="398" t="s">
        <v>233</v>
      </c>
      <c r="B47" s="379" t="s">
        <v>396</v>
      </c>
      <c r="C47" s="365"/>
    </row>
    <row r="48" spans="1:3" s="101" customFormat="1" ht="12" customHeight="1" thickBot="1" x14ac:dyDescent="0.25">
      <c r="A48" s="398" t="s">
        <v>395</v>
      </c>
      <c r="B48" s="379" t="s">
        <v>243</v>
      </c>
      <c r="C48" s="365"/>
    </row>
    <row r="49" spans="1:3" s="101" customFormat="1" ht="12" customHeight="1" thickBot="1" x14ac:dyDescent="0.25">
      <c r="A49" s="37" t="s">
        <v>17</v>
      </c>
      <c r="B49" s="21" t="s">
        <v>244</v>
      </c>
      <c r="C49" s="264">
        <f>SUM(C50:C54)</f>
        <v>0</v>
      </c>
    </row>
    <row r="50" spans="1:3" s="101" customFormat="1" ht="12" customHeight="1" x14ac:dyDescent="0.2">
      <c r="A50" s="396" t="s">
        <v>86</v>
      </c>
      <c r="B50" s="377" t="s">
        <v>248</v>
      </c>
      <c r="C50" s="422"/>
    </row>
    <row r="51" spans="1:3" s="101" customFormat="1" ht="12" customHeight="1" x14ac:dyDescent="0.2">
      <c r="A51" s="397" t="s">
        <v>87</v>
      </c>
      <c r="B51" s="378" t="s">
        <v>249</v>
      </c>
      <c r="C51" s="269"/>
    </row>
    <row r="52" spans="1:3" s="101" customFormat="1" ht="12" customHeight="1" x14ac:dyDescent="0.2">
      <c r="A52" s="397" t="s">
        <v>245</v>
      </c>
      <c r="B52" s="378" t="s">
        <v>250</v>
      </c>
      <c r="C52" s="269"/>
    </row>
    <row r="53" spans="1:3" s="101" customFormat="1" ht="12" customHeight="1" x14ac:dyDescent="0.2">
      <c r="A53" s="397" t="s">
        <v>246</v>
      </c>
      <c r="B53" s="378" t="s">
        <v>251</v>
      </c>
      <c r="C53" s="269"/>
    </row>
    <row r="54" spans="1:3" s="101" customFormat="1" ht="12" customHeight="1" thickBot="1" x14ac:dyDescent="0.25">
      <c r="A54" s="398" t="s">
        <v>247</v>
      </c>
      <c r="B54" s="481" t="s">
        <v>252</v>
      </c>
      <c r="C54" s="365"/>
    </row>
    <row r="55" spans="1:3" s="101" customFormat="1" ht="12" customHeight="1" thickBot="1" x14ac:dyDescent="0.25">
      <c r="A55" s="37" t="s">
        <v>160</v>
      </c>
      <c r="B55" s="21" t="s">
        <v>253</v>
      </c>
      <c r="C55" s="264">
        <f>SUM(C56:C58)</f>
        <v>0</v>
      </c>
    </row>
    <row r="56" spans="1:3" s="101" customFormat="1" ht="12" customHeight="1" x14ac:dyDescent="0.2">
      <c r="A56" s="396" t="s">
        <v>88</v>
      </c>
      <c r="B56" s="377" t="s">
        <v>254</v>
      </c>
      <c r="C56" s="267"/>
    </row>
    <row r="57" spans="1:3" s="101" customFormat="1" ht="12" customHeight="1" x14ac:dyDescent="0.2">
      <c r="A57" s="397" t="s">
        <v>89</v>
      </c>
      <c r="B57" s="378" t="s">
        <v>387</v>
      </c>
      <c r="C57" s="266"/>
    </row>
    <row r="58" spans="1:3" s="101" customFormat="1" ht="12" customHeight="1" x14ac:dyDescent="0.2">
      <c r="A58" s="397" t="s">
        <v>257</v>
      </c>
      <c r="B58" s="378" t="s">
        <v>255</v>
      </c>
      <c r="C58" s="266"/>
    </row>
    <row r="59" spans="1:3" s="101" customFormat="1" ht="12" customHeight="1" thickBot="1" x14ac:dyDescent="0.25">
      <c r="A59" s="398" t="s">
        <v>258</v>
      </c>
      <c r="B59" s="481" t="s">
        <v>256</v>
      </c>
      <c r="C59" s="268"/>
    </row>
    <row r="60" spans="1:3" s="101" customFormat="1" ht="12" customHeight="1" thickBot="1" x14ac:dyDescent="0.25">
      <c r="A60" s="37" t="s">
        <v>19</v>
      </c>
      <c r="B60" s="259" t="s">
        <v>259</v>
      </c>
      <c r="C60" s="264">
        <f>SUM(C61:C63)</f>
        <v>0</v>
      </c>
    </row>
    <row r="61" spans="1:3" s="101" customFormat="1" ht="12" customHeight="1" x14ac:dyDescent="0.2">
      <c r="A61" s="396" t="s">
        <v>161</v>
      </c>
      <c r="B61" s="377" t="s">
        <v>261</v>
      </c>
      <c r="C61" s="269"/>
    </row>
    <row r="62" spans="1:3" s="101" customFormat="1" ht="12" customHeight="1" x14ac:dyDescent="0.2">
      <c r="A62" s="397" t="s">
        <v>162</v>
      </c>
      <c r="B62" s="378" t="s">
        <v>388</v>
      </c>
      <c r="C62" s="269"/>
    </row>
    <row r="63" spans="1:3" s="101" customFormat="1" ht="12" customHeight="1" x14ac:dyDescent="0.2">
      <c r="A63" s="397" t="s">
        <v>189</v>
      </c>
      <c r="B63" s="378" t="s">
        <v>262</v>
      </c>
      <c r="C63" s="269"/>
    </row>
    <row r="64" spans="1:3" s="101" customFormat="1" ht="12" customHeight="1" thickBot="1" x14ac:dyDescent="0.25">
      <c r="A64" s="398" t="s">
        <v>260</v>
      </c>
      <c r="B64" s="481" t="s">
        <v>263</v>
      </c>
      <c r="C64" s="269"/>
    </row>
    <row r="65" spans="1:3" s="101" customFormat="1" ht="12" customHeight="1" thickBot="1" x14ac:dyDescent="0.25">
      <c r="A65" s="37" t="s">
        <v>20</v>
      </c>
      <c r="B65" s="21" t="s">
        <v>264</v>
      </c>
      <c r="C65" s="270">
        <f>+C8+C15+C22+C29+C37+C49+C55+C60</f>
        <v>0</v>
      </c>
    </row>
    <row r="66" spans="1:3" s="101" customFormat="1" ht="12" customHeight="1" thickBot="1" x14ac:dyDescent="0.2">
      <c r="A66" s="399" t="s">
        <v>355</v>
      </c>
      <c r="B66" s="259" t="s">
        <v>266</v>
      </c>
      <c r="C66" s="264">
        <f>SUM(C67:C69)</f>
        <v>0</v>
      </c>
    </row>
    <row r="67" spans="1:3" s="101" customFormat="1" ht="12" customHeight="1" x14ac:dyDescent="0.2">
      <c r="A67" s="396" t="s">
        <v>297</v>
      </c>
      <c r="B67" s="377" t="s">
        <v>267</v>
      </c>
      <c r="C67" s="269"/>
    </row>
    <row r="68" spans="1:3" s="101" customFormat="1" ht="12" customHeight="1" x14ac:dyDescent="0.2">
      <c r="A68" s="397" t="s">
        <v>306</v>
      </c>
      <c r="B68" s="378" t="s">
        <v>268</v>
      </c>
      <c r="C68" s="269"/>
    </row>
    <row r="69" spans="1:3" s="101" customFormat="1" ht="12" customHeight="1" thickBot="1" x14ac:dyDescent="0.25">
      <c r="A69" s="398" t="s">
        <v>307</v>
      </c>
      <c r="B69" s="485" t="s">
        <v>269</v>
      </c>
      <c r="C69" s="269"/>
    </row>
    <row r="70" spans="1:3" s="101" customFormat="1" ht="12" customHeight="1" thickBot="1" x14ac:dyDescent="0.2">
      <c r="A70" s="399" t="s">
        <v>270</v>
      </c>
      <c r="B70" s="259" t="s">
        <v>271</v>
      </c>
      <c r="C70" s="264">
        <f>SUM(C71:C74)</f>
        <v>0</v>
      </c>
    </row>
    <row r="71" spans="1:3" s="101" customFormat="1" ht="12" customHeight="1" x14ac:dyDescent="0.2">
      <c r="A71" s="396" t="s">
        <v>138</v>
      </c>
      <c r="B71" s="377" t="s">
        <v>272</v>
      </c>
      <c r="C71" s="269"/>
    </row>
    <row r="72" spans="1:3" s="101" customFormat="1" ht="12" customHeight="1" x14ac:dyDescent="0.2">
      <c r="A72" s="397" t="s">
        <v>139</v>
      </c>
      <c r="B72" s="378" t="s">
        <v>273</v>
      </c>
      <c r="C72" s="269"/>
    </row>
    <row r="73" spans="1:3" s="101" customFormat="1" ht="12" customHeight="1" x14ac:dyDescent="0.2">
      <c r="A73" s="397" t="s">
        <v>298</v>
      </c>
      <c r="B73" s="378" t="s">
        <v>274</v>
      </c>
      <c r="C73" s="269"/>
    </row>
    <row r="74" spans="1:3" s="101" customFormat="1" ht="12" customHeight="1" thickBot="1" x14ac:dyDescent="0.25">
      <c r="A74" s="398" t="s">
        <v>299</v>
      </c>
      <c r="B74" s="379" t="s">
        <v>275</v>
      </c>
      <c r="C74" s="269"/>
    </row>
    <row r="75" spans="1:3" s="101" customFormat="1" ht="12" customHeight="1" thickBot="1" x14ac:dyDescent="0.2">
      <c r="A75" s="399" t="s">
        <v>276</v>
      </c>
      <c r="B75" s="259" t="s">
        <v>277</v>
      </c>
      <c r="C75" s="264">
        <f>SUM(C76:C77)</f>
        <v>0</v>
      </c>
    </row>
    <row r="76" spans="1:3" s="101" customFormat="1" ht="12" customHeight="1" x14ac:dyDescent="0.2">
      <c r="A76" s="396" t="s">
        <v>300</v>
      </c>
      <c r="B76" s="377" t="s">
        <v>278</v>
      </c>
      <c r="C76" s="269"/>
    </row>
    <row r="77" spans="1:3" s="101" customFormat="1" ht="12" customHeight="1" thickBot="1" x14ac:dyDescent="0.25">
      <c r="A77" s="398" t="s">
        <v>301</v>
      </c>
      <c r="B77" s="379" t="s">
        <v>279</v>
      </c>
      <c r="C77" s="269"/>
    </row>
    <row r="78" spans="1:3" s="100" customFormat="1" ht="12" customHeight="1" thickBot="1" x14ac:dyDescent="0.2">
      <c r="A78" s="399" t="s">
        <v>280</v>
      </c>
      <c r="B78" s="259" t="s">
        <v>281</v>
      </c>
      <c r="C78" s="264">
        <f>SUM(C79:C81)</f>
        <v>0</v>
      </c>
    </row>
    <row r="79" spans="1:3" s="101" customFormat="1" ht="12" customHeight="1" x14ac:dyDescent="0.2">
      <c r="A79" s="396" t="s">
        <v>302</v>
      </c>
      <c r="B79" s="377" t="s">
        <v>282</v>
      </c>
      <c r="C79" s="269"/>
    </row>
    <row r="80" spans="1:3" s="101" customFormat="1" ht="12" customHeight="1" x14ac:dyDescent="0.2">
      <c r="A80" s="397" t="s">
        <v>303</v>
      </c>
      <c r="B80" s="378" t="s">
        <v>283</v>
      </c>
      <c r="C80" s="269"/>
    </row>
    <row r="81" spans="1:3" s="101" customFormat="1" ht="12" customHeight="1" thickBot="1" x14ac:dyDescent="0.25">
      <c r="A81" s="398" t="s">
        <v>304</v>
      </c>
      <c r="B81" s="379" t="s">
        <v>284</v>
      </c>
      <c r="C81" s="269"/>
    </row>
    <row r="82" spans="1:3" s="101" customFormat="1" ht="12" customHeight="1" thickBot="1" x14ac:dyDescent="0.2">
      <c r="A82" s="399" t="s">
        <v>285</v>
      </c>
      <c r="B82" s="259" t="s">
        <v>305</v>
      </c>
      <c r="C82" s="264">
        <f>SUM(C83:C86)</f>
        <v>0</v>
      </c>
    </row>
    <row r="83" spans="1:3" s="101" customFormat="1" ht="12" customHeight="1" x14ac:dyDescent="0.2">
      <c r="A83" s="400" t="s">
        <v>286</v>
      </c>
      <c r="B83" s="377" t="s">
        <v>287</v>
      </c>
      <c r="C83" s="269"/>
    </row>
    <row r="84" spans="1:3" s="101" customFormat="1" ht="12" customHeight="1" x14ac:dyDescent="0.2">
      <c r="A84" s="401" t="s">
        <v>288</v>
      </c>
      <c r="B84" s="378" t="s">
        <v>289</v>
      </c>
      <c r="C84" s="269"/>
    </row>
    <row r="85" spans="1:3" s="101" customFormat="1" ht="12" customHeight="1" x14ac:dyDescent="0.2">
      <c r="A85" s="401" t="s">
        <v>290</v>
      </c>
      <c r="B85" s="378" t="s">
        <v>291</v>
      </c>
      <c r="C85" s="269"/>
    </row>
    <row r="86" spans="1:3" s="100" customFormat="1" ht="12" customHeight="1" thickBot="1" x14ac:dyDescent="0.25">
      <c r="A86" s="402" t="s">
        <v>292</v>
      </c>
      <c r="B86" s="379" t="s">
        <v>293</v>
      </c>
      <c r="C86" s="269"/>
    </row>
    <row r="87" spans="1:3" s="100" customFormat="1" ht="12" customHeight="1" thickBot="1" x14ac:dyDescent="0.2">
      <c r="A87" s="399" t="s">
        <v>294</v>
      </c>
      <c r="B87" s="259" t="s">
        <v>435</v>
      </c>
      <c r="C87" s="423"/>
    </row>
    <row r="88" spans="1:3" s="100" customFormat="1" ht="12" customHeight="1" thickBot="1" x14ac:dyDescent="0.2">
      <c r="A88" s="399" t="s">
        <v>463</v>
      </c>
      <c r="B88" s="259" t="s">
        <v>295</v>
      </c>
      <c r="C88" s="423"/>
    </row>
    <row r="89" spans="1:3" s="100" customFormat="1" ht="12" customHeight="1" thickBot="1" x14ac:dyDescent="0.2">
      <c r="A89" s="399" t="s">
        <v>464</v>
      </c>
      <c r="B89" s="384" t="s">
        <v>438</v>
      </c>
      <c r="C89" s="270">
        <f>+C66+C70+C75+C78+C82+C88+C87</f>
        <v>0</v>
      </c>
    </row>
    <row r="90" spans="1:3" s="100" customFormat="1" ht="12" customHeight="1" thickBot="1" x14ac:dyDescent="0.2">
      <c r="A90" s="403" t="s">
        <v>465</v>
      </c>
      <c r="B90" s="385" t="s">
        <v>466</v>
      </c>
      <c r="C90" s="270">
        <f>+C65+C89</f>
        <v>0</v>
      </c>
    </row>
    <row r="91" spans="1:3" s="101" customFormat="1" ht="15" customHeight="1" thickBot="1" x14ac:dyDescent="0.25">
      <c r="A91" s="218"/>
      <c r="B91" s="219"/>
      <c r="C91" s="327"/>
    </row>
    <row r="92" spans="1:3" s="70" customFormat="1" ht="16.5" customHeight="1" thickBot="1" x14ac:dyDescent="0.25">
      <c r="A92" s="222"/>
      <c r="B92" s="223" t="s">
        <v>51</v>
      </c>
      <c r="C92" s="329"/>
    </row>
    <row r="93" spans="1:3" s="102" customFormat="1" ht="12" customHeight="1" thickBot="1" x14ac:dyDescent="0.25">
      <c r="A93" s="370" t="s">
        <v>12</v>
      </c>
      <c r="B93" s="31" t="s">
        <v>470</v>
      </c>
      <c r="C93" s="263">
        <f>+C94+C95+C96+C97+C98+C111</f>
        <v>0</v>
      </c>
    </row>
    <row r="94" spans="1:3" ht="12" customHeight="1" x14ac:dyDescent="0.2">
      <c r="A94" s="404" t="s">
        <v>90</v>
      </c>
      <c r="B94" s="10" t="s">
        <v>43</v>
      </c>
      <c r="C94" s="265"/>
    </row>
    <row r="95" spans="1:3" ht="12" customHeight="1" x14ac:dyDescent="0.2">
      <c r="A95" s="397" t="s">
        <v>91</v>
      </c>
      <c r="B95" s="8" t="s">
        <v>163</v>
      </c>
      <c r="C95" s="266"/>
    </row>
    <row r="96" spans="1:3" ht="12" customHeight="1" x14ac:dyDescent="0.2">
      <c r="A96" s="397" t="s">
        <v>92</v>
      </c>
      <c r="B96" s="8" t="s">
        <v>128</v>
      </c>
      <c r="C96" s="268"/>
    </row>
    <row r="97" spans="1:3" ht="12" customHeight="1" x14ac:dyDescent="0.2">
      <c r="A97" s="397" t="s">
        <v>93</v>
      </c>
      <c r="B97" s="11" t="s">
        <v>164</v>
      </c>
      <c r="C97" s="268"/>
    </row>
    <row r="98" spans="1:3" ht="12" customHeight="1" x14ac:dyDescent="0.2">
      <c r="A98" s="397" t="s">
        <v>104</v>
      </c>
      <c r="B98" s="19" t="s">
        <v>165</v>
      </c>
      <c r="C98" s="268"/>
    </row>
    <row r="99" spans="1:3" ht="12" customHeight="1" x14ac:dyDescent="0.2">
      <c r="A99" s="397" t="s">
        <v>94</v>
      </c>
      <c r="B99" s="8" t="s">
        <v>467</v>
      </c>
      <c r="C99" s="268"/>
    </row>
    <row r="100" spans="1:3" ht="12" customHeight="1" x14ac:dyDescent="0.2">
      <c r="A100" s="397" t="s">
        <v>95</v>
      </c>
      <c r="B100" s="148" t="s">
        <v>401</v>
      </c>
      <c r="C100" s="268"/>
    </row>
    <row r="101" spans="1:3" ht="12" customHeight="1" x14ac:dyDescent="0.2">
      <c r="A101" s="397" t="s">
        <v>105</v>
      </c>
      <c r="B101" s="148" t="s">
        <v>400</v>
      </c>
      <c r="C101" s="268"/>
    </row>
    <row r="102" spans="1:3" ht="12" customHeight="1" x14ac:dyDescent="0.2">
      <c r="A102" s="397" t="s">
        <v>106</v>
      </c>
      <c r="B102" s="148" t="s">
        <v>311</v>
      </c>
      <c r="C102" s="268"/>
    </row>
    <row r="103" spans="1:3" ht="12" customHeight="1" x14ac:dyDescent="0.2">
      <c r="A103" s="397" t="s">
        <v>107</v>
      </c>
      <c r="B103" s="149" t="s">
        <v>312</v>
      </c>
      <c r="C103" s="268"/>
    </row>
    <row r="104" spans="1:3" ht="12" customHeight="1" x14ac:dyDescent="0.2">
      <c r="A104" s="397" t="s">
        <v>108</v>
      </c>
      <c r="B104" s="149" t="s">
        <v>313</v>
      </c>
      <c r="C104" s="268"/>
    </row>
    <row r="105" spans="1:3" ht="12" customHeight="1" x14ac:dyDescent="0.2">
      <c r="A105" s="397" t="s">
        <v>110</v>
      </c>
      <c r="B105" s="148" t="s">
        <v>314</v>
      </c>
      <c r="C105" s="268"/>
    </row>
    <row r="106" spans="1:3" ht="12" customHeight="1" x14ac:dyDescent="0.2">
      <c r="A106" s="397" t="s">
        <v>166</v>
      </c>
      <c r="B106" s="148" t="s">
        <v>315</v>
      </c>
      <c r="C106" s="268"/>
    </row>
    <row r="107" spans="1:3" ht="12" customHeight="1" x14ac:dyDescent="0.2">
      <c r="A107" s="397" t="s">
        <v>309</v>
      </c>
      <c r="B107" s="149" t="s">
        <v>316</v>
      </c>
      <c r="C107" s="268"/>
    </row>
    <row r="108" spans="1:3" ht="12" customHeight="1" x14ac:dyDescent="0.2">
      <c r="A108" s="405" t="s">
        <v>310</v>
      </c>
      <c r="B108" s="150" t="s">
        <v>317</v>
      </c>
      <c r="C108" s="268"/>
    </row>
    <row r="109" spans="1:3" ht="12" customHeight="1" x14ac:dyDescent="0.2">
      <c r="A109" s="397" t="s">
        <v>398</v>
      </c>
      <c r="B109" s="150" t="s">
        <v>318</v>
      </c>
      <c r="C109" s="268"/>
    </row>
    <row r="110" spans="1:3" ht="12" customHeight="1" x14ac:dyDescent="0.2">
      <c r="A110" s="397" t="s">
        <v>399</v>
      </c>
      <c r="B110" s="149" t="s">
        <v>319</v>
      </c>
      <c r="C110" s="266"/>
    </row>
    <row r="111" spans="1:3" ht="12" customHeight="1" x14ac:dyDescent="0.2">
      <c r="A111" s="397" t="s">
        <v>403</v>
      </c>
      <c r="B111" s="11" t="s">
        <v>44</v>
      </c>
      <c r="C111" s="266"/>
    </row>
    <row r="112" spans="1:3" ht="12" customHeight="1" x14ac:dyDescent="0.2">
      <c r="A112" s="398" t="s">
        <v>404</v>
      </c>
      <c r="B112" s="8" t="s">
        <v>468</v>
      </c>
      <c r="C112" s="268"/>
    </row>
    <row r="113" spans="1:3" ht="12" customHeight="1" thickBot="1" x14ac:dyDescent="0.25">
      <c r="A113" s="406" t="s">
        <v>405</v>
      </c>
      <c r="B113" s="151" t="s">
        <v>469</v>
      </c>
      <c r="C113" s="272"/>
    </row>
    <row r="114" spans="1:3" ht="12" customHeight="1" thickBot="1" x14ac:dyDescent="0.25">
      <c r="A114" s="37" t="s">
        <v>13</v>
      </c>
      <c r="B114" s="30" t="s">
        <v>320</v>
      </c>
      <c r="C114" s="264">
        <f>+C115+C117+C119</f>
        <v>0</v>
      </c>
    </row>
    <row r="115" spans="1:3" ht="12" customHeight="1" x14ac:dyDescent="0.2">
      <c r="A115" s="396" t="s">
        <v>96</v>
      </c>
      <c r="B115" s="8" t="s">
        <v>187</v>
      </c>
      <c r="C115" s="267"/>
    </row>
    <row r="116" spans="1:3" ht="12" customHeight="1" x14ac:dyDescent="0.2">
      <c r="A116" s="396" t="s">
        <v>97</v>
      </c>
      <c r="B116" s="12" t="s">
        <v>324</v>
      </c>
      <c r="C116" s="267"/>
    </row>
    <row r="117" spans="1:3" ht="12" customHeight="1" x14ac:dyDescent="0.2">
      <c r="A117" s="396" t="s">
        <v>98</v>
      </c>
      <c r="B117" s="12" t="s">
        <v>167</v>
      </c>
      <c r="C117" s="266"/>
    </row>
    <row r="118" spans="1:3" ht="12" customHeight="1" x14ac:dyDescent="0.2">
      <c r="A118" s="396" t="s">
        <v>99</v>
      </c>
      <c r="B118" s="12" t="s">
        <v>325</v>
      </c>
      <c r="C118" s="232"/>
    </row>
    <row r="119" spans="1:3" ht="12" customHeight="1" x14ac:dyDescent="0.2">
      <c r="A119" s="396" t="s">
        <v>100</v>
      </c>
      <c r="B119" s="261" t="s">
        <v>190</v>
      </c>
      <c r="C119" s="232"/>
    </row>
    <row r="120" spans="1:3" ht="12" customHeight="1" x14ac:dyDescent="0.2">
      <c r="A120" s="396" t="s">
        <v>109</v>
      </c>
      <c r="B120" s="260" t="s">
        <v>389</v>
      </c>
      <c r="C120" s="232"/>
    </row>
    <row r="121" spans="1:3" ht="12" customHeight="1" x14ac:dyDescent="0.2">
      <c r="A121" s="396" t="s">
        <v>111</v>
      </c>
      <c r="B121" s="373" t="s">
        <v>330</v>
      </c>
      <c r="C121" s="232"/>
    </row>
    <row r="122" spans="1:3" ht="12" customHeight="1" x14ac:dyDescent="0.2">
      <c r="A122" s="396" t="s">
        <v>168</v>
      </c>
      <c r="B122" s="149" t="s">
        <v>313</v>
      </c>
      <c r="C122" s="232"/>
    </row>
    <row r="123" spans="1:3" ht="12" customHeight="1" x14ac:dyDescent="0.2">
      <c r="A123" s="396" t="s">
        <v>169</v>
      </c>
      <c r="B123" s="149" t="s">
        <v>329</v>
      </c>
      <c r="C123" s="232"/>
    </row>
    <row r="124" spans="1:3" ht="12" customHeight="1" x14ac:dyDescent="0.2">
      <c r="A124" s="396" t="s">
        <v>170</v>
      </c>
      <c r="B124" s="149" t="s">
        <v>328</v>
      </c>
      <c r="C124" s="232"/>
    </row>
    <row r="125" spans="1:3" ht="12" customHeight="1" x14ac:dyDescent="0.2">
      <c r="A125" s="396" t="s">
        <v>321</v>
      </c>
      <c r="B125" s="149" t="s">
        <v>316</v>
      </c>
      <c r="C125" s="232"/>
    </row>
    <row r="126" spans="1:3" ht="12" customHeight="1" x14ac:dyDescent="0.2">
      <c r="A126" s="396" t="s">
        <v>322</v>
      </c>
      <c r="B126" s="149" t="s">
        <v>327</v>
      </c>
      <c r="C126" s="232"/>
    </row>
    <row r="127" spans="1:3" ht="12" customHeight="1" thickBot="1" x14ac:dyDescent="0.25">
      <c r="A127" s="405" t="s">
        <v>323</v>
      </c>
      <c r="B127" s="149" t="s">
        <v>326</v>
      </c>
      <c r="C127" s="234"/>
    </row>
    <row r="128" spans="1:3" ht="12" customHeight="1" thickBot="1" x14ac:dyDescent="0.25">
      <c r="A128" s="37" t="s">
        <v>14</v>
      </c>
      <c r="B128" s="133" t="s">
        <v>408</v>
      </c>
      <c r="C128" s="264">
        <f>+C93+C114</f>
        <v>0</v>
      </c>
    </row>
    <row r="129" spans="1:11" ht="12" customHeight="1" thickBot="1" x14ac:dyDescent="0.25">
      <c r="A129" s="37" t="s">
        <v>15</v>
      </c>
      <c r="B129" s="133" t="s">
        <v>409</v>
      </c>
      <c r="C129" s="264">
        <f>+C130+C131+C132</f>
        <v>0</v>
      </c>
    </row>
    <row r="130" spans="1:11" s="102" customFormat="1" ht="12" customHeight="1" x14ac:dyDescent="0.2">
      <c r="A130" s="396" t="s">
        <v>225</v>
      </c>
      <c r="B130" s="9" t="s">
        <v>473</v>
      </c>
      <c r="C130" s="232"/>
    </row>
    <row r="131" spans="1:11" ht="12" customHeight="1" x14ac:dyDescent="0.2">
      <c r="A131" s="396" t="s">
        <v>226</v>
      </c>
      <c r="B131" s="9" t="s">
        <v>417</v>
      </c>
      <c r="C131" s="232"/>
    </row>
    <row r="132" spans="1:11" ht="12" customHeight="1" thickBot="1" x14ac:dyDescent="0.25">
      <c r="A132" s="405" t="s">
        <v>227</v>
      </c>
      <c r="B132" s="7" t="s">
        <v>472</v>
      </c>
      <c r="C132" s="232"/>
    </row>
    <row r="133" spans="1:11" ht="12" customHeight="1" thickBot="1" x14ac:dyDescent="0.25">
      <c r="A133" s="37" t="s">
        <v>16</v>
      </c>
      <c r="B133" s="133" t="s">
        <v>410</v>
      </c>
      <c r="C133" s="264">
        <f>+C134+C135+C136+C137+C138+C139</f>
        <v>0</v>
      </c>
    </row>
    <row r="134" spans="1:11" ht="12" customHeight="1" x14ac:dyDescent="0.2">
      <c r="A134" s="396" t="s">
        <v>83</v>
      </c>
      <c r="B134" s="9" t="s">
        <v>419</v>
      </c>
      <c r="C134" s="232"/>
    </row>
    <row r="135" spans="1:11" ht="12" customHeight="1" x14ac:dyDescent="0.2">
      <c r="A135" s="396" t="s">
        <v>84</v>
      </c>
      <c r="B135" s="9" t="s">
        <v>411</v>
      </c>
      <c r="C135" s="232"/>
    </row>
    <row r="136" spans="1:11" ht="12" customHeight="1" x14ac:dyDescent="0.2">
      <c r="A136" s="396" t="s">
        <v>85</v>
      </c>
      <c r="B136" s="9" t="s">
        <v>412</v>
      </c>
      <c r="C136" s="232"/>
    </row>
    <row r="137" spans="1:11" ht="12" customHeight="1" x14ac:dyDescent="0.2">
      <c r="A137" s="396" t="s">
        <v>155</v>
      </c>
      <c r="B137" s="9" t="s">
        <v>471</v>
      </c>
      <c r="C137" s="232"/>
    </row>
    <row r="138" spans="1:11" ht="12" customHeight="1" x14ac:dyDescent="0.2">
      <c r="A138" s="396" t="s">
        <v>156</v>
      </c>
      <c r="B138" s="9" t="s">
        <v>414</v>
      </c>
      <c r="C138" s="232"/>
    </row>
    <row r="139" spans="1:11" s="102" customFormat="1" ht="12" customHeight="1" thickBot="1" x14ac:dyDescent="0.25">
      <c r="A139" s="405" t="s">
        <v>157</v>
      </c>
      <c r="B139" s="7" t="s">
        <v>415</v>
      </c>
      <c r="C139" s="232"/>
    </row>
    <row r="140" spans="1:11" ht="12" customHeight="1" thickBot="1" x14ac:dyDescent="0.25">
      <c r="A140" s="37" t="s">
        <v>17</v>
      </c>
      <c r="B140" s="133" t="s">
        <v>498</v>
      </c>
      <c r="C140" s="270">
        <f>+C141+C142+C144+C145+C143</f>
        <v>0</v>
      </c>
      <c r="K140" s="230"/>
    </row>
    <row r="141" spans="1:11" x14ac:dyDescent="0.2">
      <c r="A141" s="396" t="s">
        <v>86</v>
      </c>
      <c r="B141" s="9" t="s">
        <v>331</v>
      </c>
      <c r="C141" s="232"/>
    </row>
    <row r="142" spans="1:11" ht="12" customHeight="1" x14ac:dyDescent="0.2">
      <c r="A142" s="396" t="s">
        <v>87</v>
      </c>
      <c r="B142" s="9" t="s">
        <v>332</v>
      </c>
      <c r="C142" s="232"/>
    </row>
    <row r="143" spans="1:11" s="102" customFormat="1" ht="12" customHeight="1" x14ac:dyDescent="0.2">
      <c r="A143" s="396" t="s">
        <v>245</v>
      </c>
      <c r="B143" s="9" t="s">
        <v>497</v>
      </c>
      <c r="C143" s="232"/>
    </row>
    <row r="144" spans="1:11" s="102" customFormat="1" ht="12" customHeight="1" x14ac:dyDescent="0.2">
      <c r="A144" s="396" t="s">
        <v>246</v>
      </c>
      <c r="B144" s="9" t="s">
        <v>424</v>
      </c>
      <c r="C144" s="232"/>
    </row>
    <row r="145" spans="1:3" s="102" customFormat="1" ht="12" customHeight="1" thickBot="1" x14ac:dyDescent="0.25">
      <c r="A145" s="405" t="s">
        <v>247</v>
      </c>
      <c r="B145" s="7" t="s">
        <v>351</v>
      </c>
      <c r="C145" s="232"/>
    </row>
    <row r="146" spans="1:3" s="102" customFormat="1" ht="12" customHeight="1" thickBot="1" x14ac:dyDescent="0.25">
      <c r="A146" s="37" t="s">
        <v>18</v>
      </c>
      <c r="B146" s="133" t="s">
        <v>425</v>
      </c>
      <c r="C146" s="273">
        <f>+C147+C148+C149+C150+C151</f>
        <v>0</v>
      </c>
    </row>
    <row r="147" spans="1:3" s="102" customFormat="1" ht="12" customHeight="1" x14ac:dyDescent="0.2">
      <c r="A147" s="396" t="s">
        <v>88</v>
      </c>
      <c r="B147" s="9" t="s">
        <v>420</v>
      </c>
      <c r="C147" s="232"/>
    </row>
    <row r="148" spans="1:3" s="102" customFormat="1" ht="12" customHeight="1" x14ac:dyDescent="0.2">
      <c r="A148" s="396" t="s">
        <v>89</v>
      </c>
      <c r="B148" s="9" t="s">
        <v>427</v>
      </c>
      <c r="C148" s="232"/>
    </row>
    <row r="149" spans="1:3" s="102" customFormat="1" ht="12" customHeight="1" x14ac:dyDescent="0.2">
      <c r="A149" s="396" t="s">
        <v>257</v>
      </c>
      <c r="B149" s="9" t="s">
        <v>422</v>
      </c>
      <c r="C149" s="232"/>
    </row>
    <row r="150" spans="1:3" ht="12.75" customHeight="1" x14ac:dyDescent="0.2">
      <c r="A150" s="396" t="s">
        <v>258</v>
      </c>
      <c r="B150" s="9" t="s">
        <v>474</v>
      </c>
      <c r="C150" s="232"/>
    </row>
    <row r="151" spans="1:3" ht="12.75" customHeight="1" thickBot="1" x14ac:dyDescent="0.25">
      <c r="A151" s="405" t="s">
        <v>426</v>
      </c>
      <c r="B151" s="7" t="s">
        <v>429</v>
      </c>
      <c r="C151" s="234"/>
    </row>
    <row r="152" spans="1:3" ht="12.75" customHeight="1" thickBot="1" x14ac:dyDescent="0.25">
      <c r="A152" s="456" t="s">
        <v>19</v>
      </c>
      <c r="B152" s="133" t="s">
        <v>430</v>
      </c>
      <c r="C152" s="273"/>
    </row>
    <row r="153" spans="1:3" ht="12" customHeight="1" thickBot="1" x14ac:dyDescent="0.25">
      <c r="A153" s="456" t="s">
        <v>20</v>
      </c>
      <c r="B153" s="133" t="s">
        <v>431</v>
      </c>
      <c r="C153" s="273"/>
    </row>
    <row r="154" spans="1:3" ht="15" customHeight="1" thickBot="1" x14ac:dyDescent="0.25">
      <c r="A154" s="37" t="s">
        <v>21</v>
      </c>
      <c r="B154" s="133" t="s">
        <v>433</v>
      </c>
      <c r="C154" s="387">
        <f>+C129+C133+C140+C146+C152+C153</f>
        <v>0</v>
      </c>
    </row>
    <row r="155" spans="1:3" ht="13.5" thickBot="1" x14ac:dyDescent="0.25">
      <c r="A155" s="407" t="s">
        <v>22</v>
      </c>
      <c r="B155" s="344" t="s">
        <v>432</v>
      </c>
      <c r="C155" s="387">
        <f>+C128+C154</f>
        <v>0</v>
      </c>
    </row>
    <row r="156" spans="1:3" ht="15" customHeight="1" thickBot="1" x14ac:dyDescent="0.25">
      <c r="A156" s="349"/>
      <c r="B156" s="350"/>
      <c r="C156" s="351"/>
    </row>
    <row r="157" spans="1:3" ht="14.25" customHeight="1" thickBot="1" x14ac:dyDescent="0.25">
      <c r="A157" s="227" t="s">
        <v>475</v>
      </c>
      <c r="B157" s="228"/>
      <c r="C157" s="131"/>
    </row>
    <row r="158" spans="1:3" ht="13.5" thickBot="1" x14ac:dyDescent="0.25">
      <c r="A158" s="227" t="s">
        <v>182</v>
      </c>
      <c r="B158" s="228"/>
      <c r="C158" s="131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594F3-DC0E-49B0-8B10-C6DB1E0AED15}">
  <sheetPr>
    <tabColor rgb="FF92D050"/>
  </sheetPr>
  <dimension ref="A1:E63"/>
  <sheetViews>
    <sheetView zoomScale="130" zoomScaleNormal="130" workbookViewId="0">
      <selection activeCell="E1" sqref="E1"/>
    </sheetView>
  </sheetViews>
  <sheetFormatPr defaultRowHeight="12.75" x14ac:dyDescent="0.2"/>
  <cols>
    <col min="1" max="1" width="13" style="225" customWidth="1"/>
    <col min="2" max="2" width="59" style="226" customWidth="1"/>
    <col min="3" max="5" width="15.83203125" style="226" customWidth="1"/>
    <col min="6" max="16384" width="9.33203125" style="226"/>
  </cols>
  <sheetData>
    <row r="1" spans="1:5" s="205" customFormat="1" ht="21" customHeight="1" thickBot="1" x14ac:dyDescent="0.25">
      <c r="A1" s="204"/>
      <c r="B1" s="206"/>
      <c r="C1" s="2"/>
      <c r="D1" s="2"/>
      <c r="E1" s="568" t="s">
        <v>631</v>
      </c>
    </row>
    <row r="2" spans="1:5" s="417" customFormat="1" ht="24.75" thickBot="1" x14ac:dyDescent="0.25">
      <c r="A2" s="581" t="s">
        <v>625</v>
      </c>
      <c r="B2" s="652" t="s">
        <v>522</v>
      </c>
      <c r="C2" s="653"/>
      <c r="D2" s="654"/>
      <c r="E2" s="582" t="s">
        <v>53</v>
      </c>
    </row>
    <row r="3" spans="1:5" s="417" customFormat="1" ht="24.75" thickBot="1" x14ac:dyDescent="0.25">
      <c r="A3" s="581" t="s">
        <v>179</v>
      </c>
      <c r="B3" s="652" t="s">
        <v>359</v>
      </c>
      <c r="C3" s="653"/>
      <c r="D3" s="654"/>
      <c r="E3" s="582" t="s">
        <v>47</v>
      </c>
    </row>
    <row r="4" spans="1:5" s="418" customFormat="1" ht="15.95" customHeight="1" thickBot="1" x14ac:dyDescent="0.3">
      <c r="A4" s="208"/>
      <c r="B4" s="208"/>
      <c r="C4" s="209"/>
      <c r="D4" s="99"/>
      <c r="E4" s="209"/>
    </row>
    <row r="5" spans="1:5" ht="36.75" thickBot="1" x14ac:dyDescent="0.25">
      <c r="A5" s="369" t="s">
        <v>181</v>
      </c>
      <c r="B5" s="210" t="s">
        <v>521</v>
      </c>
      <c r="C5" s="24" t="s">
        <v>596</v>
      </c>
      <c r="D5" s="24" t="s">
        <v>595</v>
      </c>
      <c r="E5" s="42" t="s">
        <v>601</v>
      </c>
    </row>
    <row r="6" spans="1:5" s="419" customFormat="1" ht="12.95" customHeight="1" thickBot="1" x14ac:dyDescent="0.25">
      <c r="A6" s="179" t="s">
        <v>453</v>
      </c>
      <c r="B6" s="180" t="s">
        <v>454</v>
      </c>
      <c r="C6" s="180" t="s">
        <v>455</v>
      </c>
      <c r="D6" s="573" t="s">
        <v>457</v>
      </c>
      <c r="E6" s="534" t="s">
        <v>594</v>
      </c>
    </row>
    <row r="7" spans="1:5" s="419" customFormat="1" ht="15.95" customHeight="1" thickBot="1" x14ac:dyDescent="0.25">
      <c r="A7" s="647" t="s">
        <v>50</v>
      </c>
      <c r="B7" s="648"/>
      <c r="C7" s="648"/>
      <c r="D7" s="648"/>
      <c r="E7" s="649"/>
    </row>
    <row r="8" spans="1:5" s="334" customFormat="1" ht="12" customHeight="1" thickBot="1" x14ac:dyDescent="0.25">
      <c r="A8" s="179" t="s">
        <v>12</v>
      </c>
      <c r="B8" s="215" t="s">
        <v>476</v>
      </c>
      <c r="C8" s="279">
        <f>SUM(C9:C19)</f>
        <v>0</v>
      </c>
      <c r="D8" s="279">
        <f>SUM(D9:D19)</f>
        <v>15</v>
      </c>
      <c r="E8" s="326">
        <f>SUM(E9:E19)</f>
        <v>15</v>
      </c>
    </row>
    <row r="9" spans="1:5" s="334" customFormat="1" ht="12" customHeight="1" x14ac:dyDescent="0.2">
      <c r="A9" s="411" t="s">
        <v>90</v>
      </c>
      <c r="B9" s="10" t="s">
        <v>234</v>
      </c>
      <c r="C9" s="566"/>
      <c r="D9" s="566"/>
      <c r="E9" s="583">
        <f>C9+D9</f>
        <v>0</v>
      </c>
    </row>
    <row r="10" spans="1:5" s="334" customFormat="1" ht="12" customHeight="1" x14ac:dyDescent="0.2">
      <c r="A10" s="412" t="s">
        <v>91</v>
      </c>
      <c r="B10" s="8" t="s">
        <v>235</v>
      </c>
      <c r="C10" s="276"/>
      <c r="D10" s="276"/>
      <c r="E10" s="564">
        <f t="shared" ref="E10:E18" si="0">C10+D10</f>
        <v>0</v>
      </c>
    </row>
    <row r="11" spans="1:5" s="334" customFormat="1" ht="12" customHeight="1" x14ac:dyDescent="0.2">
      <c r="A11" s="412" t="s">
        <v>92</v>
      </c>
      <c r="B11" s="8" t="s">
        <v>236</v>
      </c>
      <c r="C11" s="276"/>
      <c r="D11" s="276"/>
      <c r="E11" s="564">
        <f t="shared" si="0"/>
        <v>0</v>
      </c>
    </row>
    <row r="12" spans="1:5" s="334" customFormat="1" ht="12" customHeight="1" x14ac:dyDescent="0.2">
      <c r="A12" s="412" t="s">
        <v>93</v>
      </c>
      <c r="B12" s="8" t="s">
        <v>237</v>
      </c>
      <c r="C12" s="276"/>
      <c r="D12" s="276"/>
      <c r="E12" s="564">
        <f t="shared" si="0"/>
        <v>0</v>
      </c>
    </row>
    <row r="13" spans="1:5" s="334" customFormat="1" ht="12" customHeight="1" x14ac:dyDescent="0.2">
      <c r="A13" s="412" t="s">
        <v>137</v>
      </c>
      <c r="B13" s="8" t="s">
        <v>238</v>
      </c>
      <c r="C13" s="276"/>
      <c r="D13" s="276"/>
      <c r="E13" s="564">
        <f t="shared" si="0"/>
        <v>0</v>
      </c>
    </row>
    <row r="14" spans="1:5" s="334" customFormat="1" ht="12" customHeight="1" x14ac:dyDescent="0.2">
      <c r="A14" s="412" t="s">
        <v>94</v>
      </c>
      <c r="B14" s="8" t="s">
        <v>360</v>
      </c>
      <c r="C14" s="276"/>
      <c r="D14" s="276"/>
      <c r="E14" s="564">
        <f t="shared" si="0"/>
        <v>0</v>
      </c>
    </row>
    <row r="15" spans="1:5" s="334" customFormat="1" ht="12" customHeight="1" x14ac:dyDescent="0.2">
      <c r="A15" s="412" t="s">
        <v>95</v>
      </c>
      <c r="B15" s="7" t="s">
        <v>361</v>
      </c>
      <c r="C15" s="276"/>
      <c r="D15" s="276"/>
      <c r="E15" s="564">
        <f t="shared" si="0"/>
        <v>0</v>
      </c>
    </row>
    <row r="16" spans="1:5" s="334" customFormat="1" ht="12" customHeight="1" x14ac:dyDescent="0.2">
      <c r="A16" s="412" t="s">
        <v>105</v>
      </c>
      <c r="B16" s="8" t="s">
        <v>241</v>
      </c>
      <c r="C16" s="563"/>
      <c r="D16" s="563">
        <f>E16-C16</f>
        <v>14</v>
      </c>
      <c r="E16" s="562">
        <v>14</v>
      </c>
    </row>
    <row r="17" spans="1:5" s="420" customFormat="1" ht="12" customHeight="1" x14ac:dyDescent="0.2">
      <c r="A17" s="412" t="s">
        <v>106</v>
      </c>
      <c r="B17" s="8" t="s">
        <v>242</v>
      </c>
      <c r="C17" s="276"/>
      <c r="D17" s="276"/>
      <c r="E17" s="564">
        <f t="shared" si="0"/>
        <v>0</v>
      </c>
    </row>
    <row r="18" spans="1:5" s="420" customFormat="1" ht="12" customHeight="1" x14ac:dyDescent="0.2">
      <c r="A18" s="412" t="s">
        <v>107</v>
      </c>
      <c r="B18" s="8" t="s">
        <v>396</v>
      </c>
      <c r="C18" s="278"/>
      <c r="D18" s="278"/>
      <c r="E18" s="584">
        <f t="shared" si="0"/>
        <v>0</v>
      </c>
    </row>
    <row r="19" spans="1:5" s="420" customFormat="1" ht="12" customHeight="1" thickBot="1" x14ac:dyDescent="0.25">
      <c r="A19" s="412" t="s">
        <v>108</v>
      </c>
      <c r="B19" s="7" t="s">
        <v>243</v>
      </c>
      <c r="C19" s="278"/>
      <c r="D19" s="278">
        <f>E19-C19</f>
        <v>1</v>
      </c>
      <c r="E19" s="584">
        <v>1</v>
      </c>
    </row>
    <row r="20" spans="1:5" s="334" customFormat="1" ht="12" customHeight="1" thickBot="1" x14ac:dyDescent="0.25">
      <c r="A20" s="179" t="s">
        <v>13</v>
      </c>
      <c r="B20" s="215" t="s">
        <v>362</v>
      </c>
      <c r="C20" s="279">
        <f>SUM(C21:C23)</f>
        <v>0</v>
      </c>
      <c r="D20" s="279">
        <f>SUM(D21:D23)</f>
        <v>491433</v>
      </c>
      <c r="E20" s="326">
        <f>SUM(E21:E23)</f>
        <v>491433</v>
      </c>
    </row>
    <row r="21" spans="1:5" s="420" customFormat="1" ht="12" customHeight="1" x14ac:dyDescent="0.2">
      <c r="A21" s="412" t="s">
        <v>96</v>
      </c>
      <c r="B21" s="9" t="s">
        <v>215</v>
      </c>
      <c r="C21" s="276"/>
      <c r="D21" s="276"/>
      <c r="E21" s="564">
        <f>C21+D21</f>
        <v>0</v>
      </c>
    </row>
    <row r="22" spans="1:5" s="420" customFormat="1" ht="12" customHeight="1" x14ac:dyDescent="0.2">
      <c r="A22" s="412" t="s">
        <v>97</v>
      </c>
      <c r="B22" s="8" t="s">
        <v>363</v>
      </c>
      <c r="C22" s="276"/>
      <c r="D22" s="276"/>
      <c r="E22" s="564">
        <f>C22+D22</f>
        <v>0</v>
      </c>
    </row>
    <row r="23" spans="1:5" s="420" customFormat="1" ht="12" customHeight="1" x14ac:dyDescent="0.2">
      <c r="A23" s="412" t="s">
        <v>98</v>
      </c>
      <c r="B23" s="8" t="s">
        <v>364</v>
      </c>
      <c r="C23" s="276"/>
      <c r="D23" s="276">
        <v>491433</v>
      </c>
      <c r="E23" s="564">
        <f>C23+D23</f>
        <v>491433</v>
      </c>
    </row>
    <row r="24" spans="1:5" s="420" customFormat="1" ht="12" customHeight="1" thickBot="1" x14ac:dyDescent="0.25">
      <c r="A24" s="412" t="s">
        <v>99</v>
      </c>
      <c r="B24" s="8" t="s">
        <v>477</v>
      </c>
      <c r="C24" s="276"/>
      <c r="D24" s="276"/>
      <c r="E24" s="564">
        <f>C24+D24</f>
        <v>0</v>
      </c>
    </row>
    <row r="25" spans="1:5" s="420" customFormat="1" ht="12" customHeight="1" thickBot="1" x14ac:dyDescent="0.25">
      <c r="A25" s="182" t="s">
        <v>14</v>
      </c>
      <c r="B25" s="133" t="s">
        <v>154</v>
      </c>
      <c r="C25" s="585">
        <v>30000</v>
      </c>
      <c r="D25" s="585">
        <f>E25-C25</f>
        <v>-16000</v>
      </c>
      <c r="E25" s="326">
        <v>14000</v>
      </c>
    </row>
    <row r="26" spans="1:5" s="420" customFormat="1" ht="12" customHeight="1" thickBot="1" x14ac:dyDescent="0.25">
      <c r="A26" s="182" t="s">
        <v>15</v>
      </c>
      <c r="B26" s="133" t="s">
        <v>478</v>
      </c>
      <c r="C26" s="279">
        <f>+C27+C28+C29</f>
        <v>0</v>
      </c>
      <c r="D26" s="279">
        <f>+D27+D28+D29</f>
        <v>0</v>
      </c>
      <c r="E26" s="326">
        <f>+E27+E28+E29</f>
        <v>0</v>
      </c>
    </row>
    <row r="27" spans="1:5" s="420" customFormat="1" ht="12" customHeight="1" x14ac:dyDescent="0.2">
      <c r="A27" s="413" t="s">
        <v>225</v>
      </c>
      <c r="B27" s="414" t="s">
        <v>220</v>
      </c>
      <c r="C27" s="561"/>
      <c r="D27" s="561"/>
      <c r="E27" s="560">
        <f>C27+D27</f>
        <v>0</v>
      </c>
    </row>
    <row r="28" spans="1:5" s="420" customFormat="1" ht="12" customHeight="1" x14ac:dyDescent="0.2">
      <c r="A28" s="413" t="s">
        <v>226</v>
      </c>
      <c r="B28" s="414" t="s">
        <v>363</v>
      </c>
      <c r="C28" s="276"/>
      <c r="D28" s="276"/>
      <c r="E28" s="564">
        <f>C28+D28</f>
        <v>0</v>
      </c>
    </row>
    <row r="29" spans="1:5" s="420" customFormat="1" ht="12" customHeight="1" x14ac:dyDescent="0.2">
      <c r="A29" s="413" t="s">
        <v>227</v>
      </c>
      <c r="B29" s="415" t="s">
        <v>366</v>
      </c>
      <c r="C29" s="276"/>
      <c r="D29" s="276"/>
      <c r="E29" s="564">
        <f>C29+D29</f>
        <v>0</v>
      </c>
    </row>
    <row r="30" spans="1:5" s="420" customFormat="1" ht="12" customHeight="1" thickBot="1" x14ac:dyDescent="0.25">
      <c r="A30" s="412" t="s">
        <v>228</v>
      </c>
      <c r="B30" s="147" t="s">
        <v>479</v>
      </c>
      <c r="C30" s="586"/>
      <c r="D30" s="586"/>
      <c r="E30" s="587">
        <f>C30+D30</f>
        <v>0</v>
      </c>
    </row>
    <row r="31" spans="1:5" s="420" customFormat="1" ht="12" customHeight="1" thickBot="1" x14ac:dyDescent="0.25">
      <c r="A31" s="182" t="s">
        <v>16</v>
      </c>
      <c r="B31" s="133" t="s">
        <v>367</v>
      </c>
      <c r="C31" s="279">
        <f>+C32+C33+C34</f>
        <v>0</v>
      </c>
      <c r="D31" s="279">
        <f>+D32+D33+D34</f>
        <v>0</v>
      </c>
      <c r="E31" s="326">
        <f>+E32+E33+E34</f>
        <v>0</v>
      </c>
    </row>
    <row r="32" spans="1:5" s="420" customFormat="1" ht="12" customHeight="1" x14ac:dyDescent="0.2">
      <c r="A32" s="413" t="s">
        <v>83</v>
      </c>
      <c r="B32" s="414" t="s">
        <v>248</v>
      </c>
      <c r="C32" s="561"/>
      <c r="D32" s="561"/>
      <c r="E32" s="560">
        <f>C32+D32</f>
        <v>0</v>
      </c>
    </row>
    <row r="33" spans="1:5" s="420" customFormat="1" ht="12" customHeight="1" x14ac:dyDescent="0.2">
      <c r="A33" s="413" t="s">
        <v>84</v>
      </c>
      <c r="B33" s="415" t="s">
        <v>249</v>
      </c>
      <c r="C33" s="280"/>
      <c r="D33" s="280"/>
      <c r="E33" s="553">
        <f>C33+D33</f>
        <v>0</v>
      </c>
    </row>
    <row r="34" spans="1:5" s="420" customFormat="1" ht="12" customHeight="1" thickBot="1" x14ac:dyDescent="0.25">
      <c r="A34" s="412" t="s">
        <v>85</v>
      </c>
      <c r="B34" s="147" t="s">
        <v>250</v>
      </c>
      <c r="C34" s="586"/>
      <c r="D34" s="586"/>
      <c r="E34" s="587">
        <f>C34+D34</f>
        <v>0</v>
      </c>
    </row>
    <row r="35" spans="1:5" s="334" customFormat="1" ht="12" customHeight="1" thickBot="1" x14ac:dyDescent="0.25">
      <c r="A35" s="182" t="s">
        <v>17</v>
      </c>
      <c r="B35" s="133" t="s">
        <v>336</v>
      </c>
      <c r="C35" s="585"/>
      <c r="D35" s="585"/>
      <c r="E35" s="326">
        <f>C35+D35</f>
        <v>0</v>
      </c>
    </row>
    <row r="36" spans="1:5" s="334" customFormat="1" ht="12" customHeight="1" thickBot="1" x14ac:dyDescent="0.25">
      <c r="A36" s="182" t="s">
        <v>18</v>
      </c>
      <c r="B36" s="133" t="s">
        <v>368</v>
      </c>
      <c r="C36" s="585"/>
      <c r="D36" s="585"/>
      <c r="E36" s="326">
        <f>C36+D36</f>
        <v>0</v>
      </c>
    </row>
    <row r="37" spans="1:5" s="334" customFormat="1" ht="12" customHeight="1" thickBot="1" x14ac:dyDescent="0.25">
      <c r="A37" s="179" t="s">
        <v>19</v>
      </c>
      <c r="B37" s="133" t="s">
        <v>369</v>
      </c>
      <c r="C37" s="279">
        <f>+C8+C20+C25+C26+C31+C35+C36</f>
        <v>30000</v>
      </c>
      <c r="D37" s="279">
        <f>+D8+D20+D25+D26+D31+D35+D36</f>
        <v>475448</v>
      </c>
      <c r="E37" s="326">
        <f>+E8+E20+E25+E26+E31+E35+E36</f>
        <v>505448</v>
      </c>
    </row>
    <row r="38" spans="1:5" s="334" customFormat="1" ht="12" customHeight="1" thickBot="1" x14ac:dyDescent="0.25">
      <c r="A38" s="216" t="s">
        <v>20</v>
      </c>
      <c r="B38" s="133" t="s">
        <v>370</v>
      </c>
      <c r="C38" s="279">
        <f>+C39+C40+C41</f>
        <v>48850845</v>
      </c>
      <c r="D38" s="279">
        <f>+D39+D40+D41</f>
        <v>-1528533</v>
      </c>
      <c r="E38" s="326">
        <f>+E39+E40+E41</f>
        <v>47322312</v>
      </c>
    </row>
    <row r="39" spans="1:5" s="334" customFormat="1" ht="12" customHeight="1" x14ac:dyDescent="0.2">
      <c r="A39" s="413" t="s">
        <v>371</v>
      </c>
      <c r="B39" s="414" t="s">
        <v>197</v>
      </c>
      <c r="C39" s="561">
        <v>1574000</v>
      </c>
      <c r="D39" s="561">
        <f>E39-C39</f>
        <v>1275</v>
      </c>
      <c r="E39" s="560">
        <v>1575275</v>
      </c>
    </row>
    <row r="40" spans="1:5" s="334" customFormat="1" ht="12" customHeight="1" x14ac:dyDescent="0.2">
      <c r="A40" s="413" t="s">
        <v>372</v>
      </c>
      <c r="B40" s="415" t="s">
        <v>2</v>
      </c>
      <c r="C40" s="280"/>
      <c r="D40" s="280"/>
      <c r="E40" s="553">
        <f>C40+D40</f>
        <v>0</v>
      </c>
    </row>
    <row r="41" spans="1:5" s="420" customFormat="1" ht="12" customHeight="1" thickBot="1" x14ac:dyDescent="0.25">
      <c r="A41" s="412" t="s">
        <v>373</v>
      </c>
      <c r="B41" s="147" t="s">
        <v>374</v>
      </c>
      <c r="C41" s="586">
        <v>47276845</v>
      </c>
      <c r="D41" s="586">
        <f>E41-C41</f>
        <v>-1529808</v>
      </c>
      <c r="E41" s="587">
        <v>45747037</v>
      </c>
    </row>
    <row r="42" spans="1:5" s="420" customFormat="1" ht="15" customHeight="1" thickBot="1" x14ac:dyDescent="0.25">
      <c r="A42" s="216" t="s">
        <v>21</v>
      </c>
      <c r="B42" s="217" t="s">
        <v>375</v>
      </c>
      <c r="C42" s="588">
        <f>+C37+C38</f>
        <v>48880845</v>
      </c>
      <c r="D42" s="588">
        <f>+D37+D38</f>
        <v>-1053085</v>
      </c>
      <c r="E42" s="329">
        <f>+E37+E38</f>
        <v>47827760</v>
      </c>
    </row>
    <row r="43" spans="1:5" s="420" customFormat="1" ht="15" customHeight="1" x14ac:dyDescent="0.2">
      <c r="A43" s="218"/>
      <c r="B43" s="219"/>
      <c r="C43" s="327"/>
    </row>
    <row r="44" spans="1:5" ht="13.5" thickBot="1" x14ac:dyDescent="0.25">
      <c r="A44" s="220"/>
      <c r="B44" s="221"/>
      <c r="C44" s="328"/>
    </row>
    <row r="45" spans="1:5" s="419" customFormat="1" ht="16.5" customHeight="1" thickBot="1" x14ac:dyDescent="0.25">
      <c r="A45" s="647" t="s">
        <v>51</v>
      </c>
      <c r="B45" s="648"/>
      <c r="C45" s="648"/>
      <c r="D45" s="648"/>
      <c r="E45" s="649"/>
    </row>
    <row r="46" spans="1:5" s="421" customFormat="1" ht="12" customHeight="1" thickBot="1" x14ac:dyDescent="0.25">
      <c r="A46" s="182" t="s">
        <v>12</v>
      </c>
      <c r="B46" s="133" t="s">
        <v>376</v>
      </c>
      <c r="C46" s="279">
        <f>SUM(C47:C51)</f>
        <v>47610845</v>
      </c>
      <c r="D46" s="279">
        <f>SUM(D47:D51)</f>
        <v>-124714</v>
      </c>
      <c r="E46" s="326">
        <f>SUM(E47:E51)</f>
        <v>47486131</v>
      </c>
    </row>
    <row r="47" spans="1:5" ht="12" customHeight="1" x14ac:dyDescent="0.2">
      <c r="A47" s="412" t="s">
        <v>90</v>
      </c>
      <c r="B47" s="9" t="s">
        <v>43</v>
      </c>
      <c r="C47" s="561">
        <v>27805245</v>
      </c>
      <c r="D47" s="561">
        <f>E47-C47</f>
        <v>2751727</v>
      </c>
      <c r="E47" s="560">
        <v>30556972</v>
      </c>
    </row>
    <row r="48" spans="1:5" ht="12" customHeight="1" x14ac:dyDescent="0.2">
      <c r="A48" s="412" t="s">
        <v>91</v>
      </c>
      <c r="B48" s="8" t="s">
        <v>163</v>
      </c>
      <c r="C48" s="86">
        <v>7072300</v>
      </c>
      <c r="D48" s="561">
        <f>E48-C48</f>
        <v>1280457</v>
      </c>
      <c r="E48" s="556">
        <v>8352757</v>
      </c>
    </row>
    <row r="49" spans="1:5" ht="12" customHeight="1" x14ac:dyDescent="0.2">
      <c r="A49" s="412" t="s">
        <v>92</v>
      </c>
      <c r="B49" s="8" t="s">
        <v>128</v>
      </c>
      <c r="C49" s="86">
        <v>12733300</v>
      </c>
      <c r="D49" s="561">
        <f>E49-C49</f>
        <v>-4156898</v>
      </c>
      <c r="E49" s="556">
        <v>8576402</v>
      </c>
    </row>
    <row r="50" spans="1:5" ht="12" customHeight="1" x14ac:dyDescent="0.2">
      <c r="A50" s="412" t="s">
        <v>93</v>
      </c>
      <c r="B50" s="8" t="s">
        <v>164</v>
      </c>
      <c r="C50" s="86"/>
      <c r="D50" s="561">
        <f>E50-C50</f>
        <v>0</v>
      </c>
      <c r="E50" s="556">
        <v>0</v>
      </c>
    </row>
    <row r="51" spans="1:5" ht="12" customHeight="1" thickBot="1" x14ac:dyDescent="0.25">
      <c r="A51" s="412" t="s">
        <v>137</v>
      </c>
      <c r="B51" s="8" t="s">
        <v>165</v>
      </c>
      <c r="C51" s="86"/>
      <c r="D51" s="561">
        <f>E51-C51</f>
        <v>0</v>
      </c>
      <c r="E51" s="556">
        <v>0</v>
      </c>
    </row>
    <row r="52" spans="1:5" ht="12" customHeight="1" thickBot="1" x14ac:dyDescent="0.25">
      <c r="A52" s="182" t="s">
        <v>13</v>
      </c>
      <c r="B52" s="133" t="s">
        <v>377</v>
      </c>
      <c r="C52" s="279">
        <f>SUM(C53:C55)</f>
        <v>1270000</v>
      </c>
      <c r="D52" s="279">
        <f>SUM(D53:D55)</f>
        <v>-928371</v>
      </c>
      <c r="E52" s="326">
        <f>SUM(E53:E55)</f>
        <v>341629</v>
      </c>
    </row>
    <row r="53" spans="1:5" s="421" customFormat="1" ht="12" customHeight="1" x14ac:dyDescent="0.2">
      <c r="A53" s="412" t="s">
        <v>96</v>
      </c>
      <c r="B53" s="9" t="s">
        <v>187</v>
      </c>
      <c r="C53" s="561">
        <v>1270000</v>
      </c>
      <c r="D53" s="561">
        <f>E53-C53</f>
        <v>-928371</v>
      </c>
      <c r="E53" s="560">
        <v>341629</v>
      </c>
    </row>
    <row r="54" spans="1:5" ht="12" customHeight="1" x14ac:dyDescent="0.2">
      <c r="A54" s="412" t="s">
        <v>97</v>
      </c>
      <c r="B54" s="8" t="s">
        <v>167</v>
      </c>
      <c r="C54" s="86"/>
      <c r="D54" s="86"/>
      <c r="E54" s="556">
        <f>C54+D54</f>
        <v>0</v>
      </c>
    </row>
    <row r="55" spans="1:5" ht="12" customHeight="1" x14ac:dyDescent="0.2">
      <c r="A55" s="412" t="s">
        <v>98</v>
      </c>
      <c r="B55" s="8" t="s">
        <v>52</v>
      </c>
      <c r="C55" s="86"/>
      <c r="D55" s="86"/>
      <c r="E55" s="556">
        <f>C55+D55</f>
        <v>0</v>
      </c>
    </row>
    <row r="56" spans="1:5" ht="12" customHeight="1" thickBot="1" x14ac:dyDescent="0.25">
      <c r="A56" s="412" t="s">
        <v>99</v>
      </c>
      <c r="B56" s="8" t="s">
        <v>480</v>
      </c>
      <c r="C56" s="86"/>
      <c r="D56" s="86"/>
      <c r="E56" s="556">
        <f>C56+D56</f>
        <v>0</v>
      </c>
    </row>
    <row r="57" spans="1:5" ht="12" customHeight="1" thickBot="1" x14ac:dyDescent="0.25">
      <c r="A57" s="182" t="s">
        <v>14</v>
      </c>
      <c r="B57" s="133" t="s">
        <v>7</v>
      </c>
      <c r="C57" s="585"/>
      <c r="D57" s="585"/>
      <c r="E57" s="326">
        <f>C57+D57</f>
        <v>0</v>
      </c>
    </row>
    <row r="58" spans="1:5" ht="15" customHeight="1" thickBot="1" x14ac:dyDescent="0.25">
      <c r="A58" s="182" t="s">
        <v>15</v>
      </c>
      <c r="B58" s="224" t="s">
        <v>486</v>
      </c>
      <c r="C58" s="588">
        <f>+C46+C52+C57</f>
        <v>48880845</v>
      </c>
      <c r="D58" s="588">
        <f>+D46+D52+D57</f>
        <v>-1053085</v>
      </c>
      <c r="E58" s="329">
        <f>+E46+E52+E57</f>
        <v>47827760</v>
      </c>
    </row>
    <row r="59" spans="1:5" ht="13.5" thickBot="1" x14ac:dyDescent="0.25">
      <c r="C59" s="331"/>
      <c r="D59" s="331"/>
      <c r="E59" s="331"/>
    </row>
    <row r="60" spans="1:5" ht="15" customHeight="1" thickBot="1" x14ac:dyDescent="0.25">
      <c r="A60" s="227" t="s">
        <v>475</v>
      </c>
      <c r="B60" s="228"/>
      <c r="C60" s="579">
        <v>7</v>
      </c>
      <c r="D60" s="579">
        <v>0</v>
      </c>
      <c r="E60" s="580">
        <f>C60+D60</f>
        <v>7</v>
      </c>
    </row>
    <row r="61" spans="1:5" ht="14.25" customHeight="1" thickBot="1" x14ac:dyDescent="0.25">
      <c r="A61" s="227" t="s">
        <v>182</v>
      </c>
      <c r="B61" s="228"/>
      <c r="C61" s="579">
        <v>7</v>
      </c>
      <c r="D61" s="579">
        <v>0</v>
      </c>
      <c r="E61" s="580">
        <f>C61+D61</f>
        <v>7</v>
      </c>
    </row>
    <row r="63" spans="1:5" ht="12.75" customHeight="1" x14ac:dyDescent="0.2">
      <c r="A63" s="655" t="s">
        <v>632</v>
      </c>
      <c r="B63" s="655"/>
      <c r="C63" s="655"/>
      <c r="D63" s="655"/>
    </row>
  </sheetData>
  <sheetProtection formatCells="0"/>
  <mergeCells count="5">
    <mergeCell ref="B2:D2"/>
    <mergeCell ref="B3:D3"/>
    <mergeCell ref="A7:E7"/>
    <mergeCell ref="A45:E45"/>
    <mergeCell ref="A63:D6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E4574-8A00-42F7-9F41-9A5FB8288DF0}">
  <sheetPr>
    <tabColor rgb="FF92D050"/>
  </sheetPr>
  <dimension ref="A1:E63"/>
  <sheetViews>
    <sheetView topLeftCell="A52" zoomScale="130" zoomScaleNormal="130" workbookViewId="0">
      <selection activeCell="A63" sqref="A63:D63"/>
    </sheetView>
  </sheetViews>
  <sheetFormatPr defaultRowHeight="12.75" x14ac:dyDescent="0.2"/>
  <cols>
    <col min="1" max="1" width="13" style="225" customWidth="1"/>
    <col min="2" max="2" width="59" style="226" customWidth="1"/>
    <col min="3" max="5" width="15.83203125" style="226" customWidth="1"/>
    <col min="6" max="16384" width="9.33203125" style="226"/>
  </cols>
  <sheetData>
    <row r="1" spans="1:5" s="205" customFormat="1" ht="21" customHeight="1" thickBot="1" x14ac:dyDescent="0.25">
      <c r="A1" s="204"/>
      <c r="B1" s="206"/>
      <c r="C1" s="2"/>
      <c r="D1" s="2"/>
      <c r="E1" s="568" t="s">
        <v>634</v>
      </c>
    </row>
    <row r="2" spans="1:5" s="417" customFormat="1" ht="24.75" thickBot="1" x14ac:dyDescent="0.25">
      <c r="A2" s="581" t="s">
        <v>625</v>
      </c>
      <c r="B2" s="652" t="s">
        <v>522</v>
      </c>
      <c r="C2" s="653"/>
      <c r="D2" s="654"/>
      <c r="E2" s="582" t="s">
        <v>53</v>
      </c>
    </row>
    <row r="3" spans="1:5" s="417" customFormat="1" ht="24.75" thickBot="1" x14ac:dyDescent="0.25">
      <c r="A3" s="581" t="s">
        <v>179</v>
      </c>
      <c r="B3" s="652" t="s">
        <v>378</v>
      </c>
      <c r="C3" s="653"/>
      <c r="D3" s="654"/>
      <c r="E3" s="582" t="s">
        <v>53</v>
      </c>
    </row>
    <row r="4" spans="1:5" s="418" customFormat="1" ht="15.95" customHeight="1" thickBot="1" x14ac:dyDescent="0.3">
      <c r="A4" s="208"/>
      <c r="B4" s="208"/>
      <c r="C4" s="209"/>
      <c r="D4" s="99"/>
      <c r="E4" s="209"/>
    </row>
    <row r="5" spans="1:5" ht="36.75" thickBot="1" x14ac:dyDescent="0.25">
      <c r="A5" s="369" t="s">
        <v>181</v>
      </c>
      <c r="B5" s="210" t="s">
        <v>521</v>
      </c>
      <c r="C5" s="24" t="s">
        <v>596</v>
      </c>
      <c r="D5" s="24" t="s">
        <v>595</v>
      </c>
      <c r="E5" s="42" t="s">
        <v>601</v>
      </c>
    </row>
    <row r="6" spans="1:5" s="419" customFormat="1" ht="12.95" customHeight="1" thickBot="1" x14ac:dyDescent="0.25">
      <c r="A6" s="179" t="s">
        <v>453</v>
      </c>
      <c r="B6" s="180" t="s">
        <v>454</v>
      </c>
      <c r="C6" s="180" t="s">
        <v>455</v>
      </c>
      <c r="D6" s="573" t="s">
        <v>457</v>
      </c>
      <c r="E6" s="534" t="s">
        <v>594</v>
      </c>
    </row>
    <row r="7" spans="1:5" s="419" customFormat="1" ht="15.95" customHeight="1" thickBot="1" x14ac:dyDescent="0.25">
      <c r="A7" s="647" t="s">
        <v>50</v>
      </c>
      <c r="B7" s="648"/>
      <c r="C7" s="648"/>
      <c r="D7" s="648"/>
      <c r="E7" s="649"/>
    </row>
    <row r="8" spans="1:5" s="334" customFormat="1" ht="12" customHeight="1" thickBot="1" x14ac:dyDescent="0.25">
      <c r="A8" s="179" t="s">
        <v>12</v>
      </c>
      <c r="B8" s="215" t="s">
        <v>476</v>
      </c>
      <c r="C8" s="279">
        <f>SUM(C9:C19)</f>
        <v>0</v>
      </c>
      <c r="D8" s="279">
        <f>SUM(D9:D19)</f>
        <v>15</v>
      </c>
      <c r="E8" s="326">
        <f>SUM(E9:E19)</f>
        <v>15</v>
      </c>
    </row>
    <row r="9" spans="1:5" s="334" customFormat="1" ht="12" customHeight="1" x14ac:dyDescent="0.2">
      <c r="A9" s="411" t="s">
        <v>90</v>
      </c>
      <c r="B9" s="10" t="s">
        <v>234</v>
      </c>
      <c r="C9" s="566"/>
      <c r="D9" s="566"/>
      <c r="E9" s="583">
        <f>C9+D9</f>
        <v>0</v>
      </c>
    </row>
    <row r="10" spans="1:5" s="334" customFormat="1" ht="12" customHeight="1" x14ac:dyDescent="0.2">
      <c r="A10" s="412" t="s">
        <v>91</v>
      </c>
      <c r="B10" s="8" t="s">
        <v>235</v>
      </c>
      <c r="C10" s="276"/>
      <c r="D10" s="276"/>
      <c r="E10" s="564">
        <f t="shared" ref="E10:E18" si="0">C10+D10</f>
        <v>0</v>
      </c>
    </row>
    <row r="11" spans="1:5" s="334" customFormat="1" ht="12" customHeight="1" x14ac:dyDescent="0.2">
      <c r="A11" s="412" t="s">
        <v>92</v>
      </c>
      <c r="B11" s="8" t="s">
        <v>236</v>
      </c>
      <c r="C11" s="276"/>
      <c r="D11" s="276"/>
      <c r="E11" s="564">
        <f t="shared" si="0"/>
        <v>0</v>
      </c>
    </row>
    <row r="12" spans="1:5" s="334" customFormat="1" ht="12" customHeight="1" x14ac:dyDescent="0.2">
      <c r="A12" s="412" t="s">
        <v>93</v>
      </c>
      <c r="B12" s="8" t="s">
        <v>237</v>
      </c>
      <c r="C12" s="276"/>
      <c r="D12" s="276"/>
      <c r="E12" s="564">
        <f t="shared" si="0"/>
        <v>0</v>
      </c>
    </row>
    <row r="13" spans="1:5" s="334" customFormat="1" ht="12" customHeight="1" x14ac:dyDescent="0.2">
      <c r="A13" s="412" t="s">
        <v>137</v>
      </c>
      <c r="B13" s="8" t="s">
        <v>238</v>
      </c>
      <c r="C13" s="276"/>
      <c r="D13" s="276"/>
      <c r="E13" s="564">
        <f t="shared" si="0"/>
        <v>0</v>
      </c>
    </row>
    <row r="14" spans="1:5" s="334" customFormat="1" ht="12" customHeight="1" x14ac:dyDescent="0.2">
      <c r="A14" s="412" t="s">
        <v>94</v>
      </c>
      <c r="B14" s="8" t="s">
        <v>360</v>
      </c>
      <c r="C14" s="276"/>
      <c r="D14" s="276"/>
      <c r="E14" s="564">
        <f t="shared" si="0"/>
        <v>0</v>
      </c>
    </row>
    <row r="15" spans="1:5" s="334" customFormat="1" ht="12" customHeight="1" x14ac:dyDescent="0.2">
      <c r="A15" s="412" t="s">
        <v>95</v>
      </c>
      <c r="B15" s="7" t="s">
        <v>361</v>
      </c>
      <c r="C15" s="276"/>
      <c r="D15" s="276"/>
      <c r="E15" s="564">
        <f t="shared" si="0"/>
        <v>0</v>
      </c>
    </row>
    <row r="16" spans="1:5" s="334" customFormat="1" ht="12" customHeight="1" x14ac:dyDescent="0.2">
      <c r="A16" s="412" t="s">
        <v>105</v>
      </c>
      <c r="B16" s="8" t="s">
        <v>241</v>
      </c>
      <c r="C16" s="563"/>
      <c r="D16" s="563">
        <f>E16-C16</f>
        <v>14</v>
      </c>
      <c r="E16" s="562">
        <v>14</v>
      </c>
    </row>
    <row r="17" spans="1:5" s="420" customFormat="1" ht="12" customHeight="1" x14ac:dyDescent="0.2">
      <c r="A17" s="412" t="s">
        <v>106</v>
      </c>
      <c r="B17" s="8" t="s">
        <v>242</v>
      </c>
      <c r="C17" s="276"/>
      <c r="D17" s="276"/>
      <c r="E17" s="564">
        <f t="shared" si="0"/>
        <v>0</v>
      </c>
    </row>
    <row r="18" spans="1:5" s="420" customFormat="1" ht="12" customHeight="1" x14ac:dyDescent="0.2">
      <c r="A18" s="412" t="s">
        <v>107</v>
      </c>
      <c r="B18" s="8" t="s">
        <v>396</v>
      </c>
      <c r="C18" s="278"/>
      <c r="D18" s="278"/>
      <c r="E18" s="584">
        <f t="shared" si="0"/>
        <v>0</v>
      </c>
    </row>
    <row r="19" spans="1:5" s="420" customFormat="1" ht="12" customHeight="1" thickBot="1" x14ac:dyDescent="0.25">
      <c r="A19" s="412" t="s">
        <v>108</v>
      </c>
      <c r="B19" s="7" t="s">
        <v>243</v>
      </c>
      <c r="C19" s="278"/>
      <c r="D19" s="278">
        <f>E19-C19</f>
        <v>1</v>
      </c>
      <c r="E19" s="584">
        <v>1</v>
      </c>
    </row>
    <row r="20" spans="1:5" s="334" customFormat="1" ht="12" customHeight="1" thickBot="1" x14ac:dyDescent="0.25">
      <c r="A20" s="179" t="s">
        <v>13</v>
      </c>
      <c r="B20" s="215" t="s">
        <v>362</v>
      </c>
      <c r="C20" s="279">
        <f>SUM(C21:C23)</f>
        <v>0</v>
      </c>
      <c r="D20" s="279">
        <f>SUM(D21:D23)</f>
        <v>491433</v>
      </c>
      <c r="E20" s="326">
        <f>SUM(E21:E23)</f>
        <v>491433</v>
      </c>
    </row>
    <row r="21" spans="1:5" s="420" customFormat="1" ht="12" customHeight="1" x14ac:dyDescent="0.2">
      <c r="A21" s="412" t="s">
        <v>96</v>
      </c>
      <c r="B21" s="9" t="s">
        <v>215</v>
      </c>
      <c r="C21" s="276"/>
      <c r="D21" s="276"/>
      <c r="E21" s="564">
        <f>C21+D21</f>
        <v>0</v>
      </c>
    </row>
    <row r="22" spans="1:5" s="420" customFormat="1" ht="12" customHeight="1" x14ac:dyDescent="0.2">
      <c r="A22" s="412" t="s">
        <v>97</v>
      </c>
      <c r="B22" s="8" t="s">
        <v>363</v>
      </c>
      <c r="C22" s="276"/>
      <c r="D22" s="276"/>
      <c r="E22" s="564">
        <f>C22+D22</f>
        <v>0</v>
      </c>
    </row>
    <row r="23" spans="1:5" s="420" customFormat="1" ht="12" customHeight="1" x14ac:dyDescent="0.2">
      <c r="A23" s="412" t="s">
        <v>98</v>
      </c>
      <c r="B23" s="8" t="s">
        <v>364</v>
      </c>
      <c r="C23" s="276"/>
      <c r="D23" s="276">
        <v>491433</v>
      </c>
      <c r="E23" s="564">
        <f>C23+D23</f>
        <v>491433</v>
      </c>
    </row>
    <row r="24" spans="1:5" s="420" customFormat="1" ht="12" customHeight="1" thickBot="1" x14ac:dyDescent="0.25">
      <c r="A24" s="412" t="s">
        <v>99</v>
      </c>
      <c r="B24" s="8" t="s">
        <v>477</v>
      </c>
      <c r="C24" s="276"/>
      <c r="D24" s="276"/>
      <c r="E24" s="564">
        <f>C24+D24</f>
        <v>0</v>
      </c>
    </row>
    <row r="25" spans="1:5" s="420" customFormat="1" ht="12" customHeight="1" thickBot="1" x14ac:dyDescent="0.25">
      <c r="A25" s="182" t="s">
        <v>14</v>
      </c>
      <c r="B25" s="133" t="s">
        <v>154</v>
      </c>
      <c r="C25" s="585">
        <v>30000</v>
      </c>
      <c r="D25" s="585">
        <f>E25-C25</f>
        <v>-16000</v>
      </c>
      <c r="E25" s="326">
        <v>14000</v>
      </c>
    </row>
    <row r="26" spans="1:5" s="420" customFormat="1" ht="12" customHeight="1" thickBot="1" x14ac:dyDescent="0.25">
      <c r="A26" s="182" t="s">
        <v>15</v>
      </c>
      <c r="B26" s="133" t="s">
        <v>478</v>
      </c>
      <c r="C26" s="279">
        <f>+C27+C28+C29</f>
        <v>0</v>
      </c>
      <c r="D26" s="279">
        <f>+D27+D28+D29</f>
        <v>0</v>
      </c>
      <c r="E26" s="326">
        <f>+E27+E28+E29</f>
        <v>0</v>
      </c>
    </row>
    <row r="27" spans="1:5" s="420" customFormat="1" ht="12" customHeight="1" x14ac:dyDescent="0.2">
      <c r="A27" s="413" t="s">
        <v>225</v>
      </c>
      <c r="B27" s="414" t="s">
        <v>220</v>
      </c>
      <c r="C27" s="561"/>
      <c r="D27" s="561"/>
      <c r="E27" s="560">
        <f>C27+D27</f>
        <v>0</v>
      </c>
    </row>
    <row r="28" spans="1:5" s="420" customFormat="1" ht="12" customHeight="1" x14ac:dyDescent="0.2">
      <c r="A28" s="413" t="s">
        <v>226</v>
      </c>
      <c r="B28" s="414" t="s">
        <v>363</v>
      </c>
      <c r="C28" s="276"/>
      <c r="D28" s="276"/>
      <c r="E28" s="564">
        <f>C28+D28</f>
        <v>0</v>
      </c>
    </row>
    <row r="29" spans="1:5" s="420" customFormat="1" ht="12" customHeight="1" x14ac:dyDescent="0.2">
      <c r="A29" s="413" t="s">
        <v>227</v>
      </c>
      <c r="B29" s="415" t="s">
        <v>366</v>
      </c>
      <c r="C29" s="276"/>
      <c r="D29" s="276"/>
      <c r="E29" s="564">
        <f>C29+D29</f>
        <v>0</v>
      </c>
    </row>
    <row r="30" spans="1:5" s="420" customFormat="1" ht="12" customHeight="1" thickBot="1" x14ac:dyDescent="0.25">
      <c r="A30" s="412" t="s">
        <v>228</v>
      </c>
      <c r="B30" s="147" t="s">
        <v>479</v>
      </c>
      <c r="C30" s="586"/>
      <c r="D30" s="586"/>
      <c r="E30" s="587">
        <f>C30+D30</f>
        <v>0</v>
      </c>
    </row>
    <row r="31" spans="1:5" s="420" customFormat="1" ht="12" customHeight="1" thickBot="1" x14ac:dyDescent="0.25">
      <c r="A31" s="182" t="s">
        <v>16</v>
      </c>
      <c r="B31" s="133" t="s">
        <v>367</v>
      </c>
      <c r="C31" s="279">
        <f>+C32+C33+C34</f>
        <v>0</v>
      </c>
      <c r="D31" s="279">
        <f>+D32+D33+D34</f>
        <v>0</v>
      </c>
      <c r="E31" s="326">
        <f>+E32+E33+E34</f>
        <v>0</v>
      </c>
    </row>
    <row r="32" spans="1:5" s="420" customFormat="1" ht="12" customHeight="1" x14ac:dyDescent="0.2">
      <c r="A32" s="413" t="s">
        <v>83</v>
      </c>
      <c r="B32" s="414" t="s">
        <v>248</v>
      </c>
      <c r="C32" s="561"/>
      <c r="D32" s="561"/>
      <c r="E32" s="560">
        <f>C32+D32</f>
        <v>0</v>
      </c>
    </row>
    <row r="33" spans="1:5" s="420" customFormat="1" ht="12" customHeight="1" x14ac:dyDescent="0.2">
      <c r="A33" s="413" t="s">
        <v>84</v>
      </c>
      <c r="B33" s="415" t="s">
        <v>249</v>
      </c>
      <c r="C33" s="280"/>
      <c r="D33" s="280"/>
      <c r="E33" s="553">
        <f>C33+D33</f>
        <v>0</v>
      </c>
    </row>
    <row r="34" spans="1:5" s="420" customFormat="1" ht="12" customHeight="1" thickBot="1" x14ac:dyDescent="0.25">
      <c r="A34" s="412" t="s">
        <v>85</v>
      </c>
      <c r="B34" s="147" t="s">
        <v>250</v>
      </c>
      <c r="C34" s="586"/>
      <c r="D34" s="586"/>
      <c r="E34" s="587">
        <f>C34+D34</f>
        <v>0</v>
      </c>
    </row>
    <row r="35" spans="1:5" s="334" customFormat="1" ht="12" customHeight="1" thickBot="1" x14ac:dyDescent="0.25">
      <c r="A35" s="182" t="s">
        <v>17</v>
      </c>
      <c r="B35" s="133" t="s">
        <v>336</v>
      </c>
      <c r="C35" s="585"/>
      <c r="D35" s="585"/>
      <c r="E35" s="326">
        <f>C35+D35</f>
        <v>0</v>
      </c>
    </row>
    <row r="36" spans="1:5" s="334" customFormat="1" ht="12" customHeight="1" thickBot="1" x14ac:dyDescent="0.25">
      <c r="A36" s="182" t="s">
        <v>18</v>
      </c>
      <c r="B36" s="133" t="s">
        <v>368</v>
      </c>
      <c r="C36" s="585"/>
      <c r="D36" s="585"/>
      <c r="E36" s="326">
        <f>C36+D36</f>
        <v>0</v>
      </c>
    </row>
    <row r="37" spans="1:5" s="334" customFormat="1" ht="12" customHeight="1" thickBot="1" x14ac:dyDescent="0.25">
      <c r="A37" s="179" t="s">
        <v>19</v>
      </c>
      <c r="B37" s="133" t="s">
        <v>369</v>
      </c>
      <c r="C37" s="279">
        <f>+C8+C20+C25+C26+C31+C35+C36</f>
        <v>30000</v>
      </c>
      <c r="D37" s="279">
        <f>+D8+D20+D25+D26+D31+D35+D36</f>
        <v>475448</v>
      </c>
      <c r="E37" s="326">
        <f>+E8+E20+E25+E26+E31+E35+E36</f>
        <v>505448</v>
      </c>
    </row>
    <row r="38" spans="1:5" s="334" customFormat="1" ht="12" customHeight="1" thickBot="1" x14ac:dyDescent="0.25">
      <c r="A38" s="216" t="s">
        <v>20</v>
      </c>
      <c r="B38" s="133" t="s">
        <v>370</v>
      </c>
      <c r="C38" s="279">
        <f>+C39+C40+C41</f>
        <v>48850845</v>
      </c>
      <c r="D38" s="279">
        <f>+D39+D40+D41</f>
        <v>-1528533</v>
      </c>
      <c r="E38" s="326">
        <f>+E39+E40+E41</f>
        <v>47322312</v>
      </c>
    </row>
    <row r="39" spans="1:5" s="334" customFormat="1" ht="12" customHeight="1" x14ac:dyDescent="0.2">
      <c r="A39" s="413" t="s">
        <v>371</v>
      </c>
      <c r="B39" s="414" t="s">
        <v>197</v>
      </c>
      <c r="C39" s="561">
        <v>1574000</v>
      </c>
      <c r="D39" s="561">
        <f>E39-C39</f>
        <v>1275</v>
      </c>
      <c r="E39" s="560">
        <v>1575275</v>
      </c>
    </row>
    <row r="40" spans="1:5" s="334" customFormat="1" ht="12" customHeight="1" x14ac:dyDescent="0.2">
      <c r="A40" s="413" t="s">
        <v>372</v>
      </c>
      <c r="B40" s="415" t="s">
        <v>2</v>
      </c>
      <c r="C40" s="280"/>
      <c r="D40" s="280"/>
      <c r="E40" s="553">
        <f>C40+D40</f>
        <v>0</v>
      </c>
    </row>
    <row r="41" spans="1:5" s="420" customFormat="1" ht="12" customHeight="1" thickBot="1" x14ac:dyDescent="0.25">
      <c r="A41" s="412" t="s">
        <v>373</v>
      </c>
      <c r="B41" s="147" t="s">
        <v>374</v>
      </c>
      <c r="C41" s="586">
        <v>47276845</v>
      </c>
      <c r="D41" s="586">
        <f>E41-C41</f>
        <v>-1529808</v>
      </c>
      <c r="E41" s="587">
        <v>45747037</v>
      </c>
    </row>
    <row r="42" spans="1:5" s="420" customFormat="1" ht="15" customHeight="1" thickBot="1" x14ac:dyDescent="0.25">
      <c r="A42" s="216" t="s">
        <v>21</v>
      </c>
      <c r="B42" s="217" t="s">
        <v>375</v>
      </c>
      <c r="C42" s="588">
        <f>+C37+C38</f>
        <v>48880845</v>
      </c>
      <c r="D42" s="588">
        <f>+D37+D38</f>
        <v>-1053085</v>
      </c>
      <c r="E42" s="329">
        <f>+E37+E38</f>
        <v>47827760</v>
      </c>
    </row>
    <row r="43" spans="1:5" s="420" customFormat="1" ht="15" customHeight="1" x14ac:dyDescent="0.2">
      <c r="A43" s="218"/>
      <c r="B43" s="219"/>
      <c r="C43" s="327"/>
    </row>
    <row r="44" spans="1:5" ht="13.5" thickBot="1" x14ac:dyDescent="0.25">
      <c r="A44" s="220"/>
      <c r="B44" s="221"/>
      <c r="C44" s="328"/>
    </row>
    <row r="45" spans="1:5" s="419" customFormat="1" ht="16.5" customHeight="1" thickBot="1" x14ac:dyDescent="0.25">
      <c r="A45" s="647" t="s">
        <v>51</v>
      </c>
      <c r="B45" s="648"/>
      <c r="C45" s="648"/>
      <c r="D45" s="648"/>
      <c r="E45" s="649"/>
    </row>
    <row r="46" spans="1:5" s="421" customFormat="1" ht="12" customHeight="1" thickBot="1" x14ac:dyDescent="0.25">
      <c r="A46" s="182" t="s">
        <v>12</v>
      </c>
      <c r="B46" s="133" t="s">
        <v>376</v>
      </c>
      <c r="C46" s="279">
        <f>SUM(C47:C51)</f>
        <v>47610845</v>
      </c>
      <c r="D46" s="279">
        <f>SUM(D47:D51)</f>
        <v>0</v>
      </c>
      <c r="E46" s="326">
        <f>SUM(E47:E51)</f>
        <v>47486131</v>
      </c>
    </row>
    <row r="47" spans="1:5" ht="12" customHeight="1" x14ac:dyDescent="0.2">
      <c r="A47" s="412" t="s">
        <v>90</v>
      </c>
      <c r="B47" s="9" t="s">
        <v>43</v>
      </c>
      <c r="C47" s="561">
        <v>27805245</v>
      </c>
      <c r="D47" s="561"/>
      <c r="E47" s="560">
        <v>30556972</v>
      </c>
    </row>
    <row r="48" spans="1:5" ht="12" customHeight="1" x14ac:dyDescent="0.2">
      <c r="A48" s="412" t="s">
        <v>91</v>
      </c>
      <c r="B48" s="8" t="s">
        <v>163</v>
      </c>
      <c r="C48" s="86">
        <v>7072300</v>
      </c>
      <c r="D48" s="86"/>
      <c r="E48" s="556">
        <v>8352757</v>
      </c>
    </row>
    <row r="49" spans="1:5" ht="12" customHeight="1" x14ac:dyDescent="0.2">
      <c r="A49" s="412" t="s">
        <v>92</v>
      </c>
      <c r="B49" s="8" t="s">
        <v>128</v>
      </c>
      <c r="C49" s="86">
        <v>12733300</v>
      </c>
      <c r="D49" s="86"/>
      <c r="E49" s="556">
        <v>8576402</v>
      </c>
    </row>
    <row r="50" spans="1:5" ht="12" customHeight="1" x14ac:dyDescent="0.2">
      <c r="A50" s="412" t="s">
        <v>93</v>
      </c>
      <c r="B50" s="8" t="s">
        <v>164</v>
      </c>
      <c r="C50" s="86"/>
      <c r="D50" s="86"/>
      <c r="E50" s="556">
        <f>C50+D50</f>
        <v>0</v>
      </c>
    </row>
    <row r="51" spans="1:5" ht="12" customHeight="1" thickBot="1" x14ac:dyDescent="0.25">
      <c r="A51" s="412" t="s">
        <v>137</v>
      </c>
      <c r="B51" s="8" t="s">
        <v>165</v>
      </c>
      <c r="C51" s="86"/>
      <c r="D51" s="86"/>
      <c r="E51" s="556">
        <f>C51+D51</f>
        <v>0</v>
      </c>
    </row>
    <row r="52" spans="1:5" ht="12" customHeight="1" thickBot="1" x14ac:dyDescent="0.25">
      <c r="A52" s="182" t="s">
        <v>13</v>
      </c>
      <c r="B52" s="133" t="s">
        <v>377</v>
      </c>
      <c r="C52" s="279">
        <f>SUM(C53:C55)</f>
        <v>1270000</v>
      </c>
      <c r="D52" s="279">
        <f>SUM(D53:D55)</f>
        <v>0</v>
      </c>
      <c r="E52" s="326">
        <f>SUM(E53:E55)</f>
        <v>341629</v>
      </c>
    </row>
    <row r="53" spans="1:5" s="421" customFormat="1" ht="12" customHeight="1" x14ac:dyDescent="0.2">
      <c r="A53" s="412" t="s">
        <v>96</v>
      </c>
      <c r="B53" s="9" t="s">
        <v>187</v>
      </c>
      <c r="C53" s="561">
        <v>1270000</v>
      </c>
      <c r="D53" s="561"/>
      <c r="E53" s="560">
        <v>341629</v>
      </c>
    </row>
    <row r="54" spans="1:5" ht="12" customHeight="1" x14ac:dyDescent="0.2">
      <c r="A54" s="412" t="s">
        <v>97</v>
      </c>
      <c r="B54" s="8" t="s">
        <v>167</v>
      </c>
      <c r="C54" s="86"/>
      <c r="D54" s="86"/>
      <c r="E54" s="556">
        <f>C54+D54</f>
        <v>0</v>
      </c>
    </row>
    <row r="55" spans="1:5" ht="12" customHeight="1" x14ac:dyDescent="0.2">
      <c r="A55" s="412" t="s">
        <v>98</v>
      </c>
      <c r="B55" s="8" t="s">
        <v>52</v>
      </c>
      <c r="C55" s="86"/>
      <c r="D55" s="86"/>
      <c r="E55" s="556">
        <f>C55+D55</f>
        <v>0</v>
      </c>
    </row>
    <row r="56" spans="1:5" ht="12" customHeight="1" thickBot="1" x14ac:dyDescent="0.25">
      <c r="A56" s="412" t="s">
        <v>99</v>
      </c>
      <c r="B56" s="8" t="s">
        <v>480</v>
      </c>
      <c r="C56" s="86"/>
      <c r="D56" s="86"/>
      <c r="E56" s="556">
        <f>C56+D56</f>
        <v>0</v>
      </c>
    </row>
    <row r="57" spans="1:5" ht="12" customHeight="1" thickBot="1" x14ac:dyDescent="0.25">
      <c r="A57" s="182" t="s">
        <v>14</v>
      </c>
      <c r="B57" s="133" t="s">
        <v>7</v>
      </c>
      <c r="C57" s="585"/>
      <c r="D57" s="585"/>
      <c r="E57" s="326">
        <f>C57+D57</f>
        <v>0</v>
      </c>
    </row>
    <row r="58" spans="1:5" ht="15" customHeight="1" thickBot="1" x14ac:dyDescent="0.25">
      <c r="A58" s="182" t="s">
        <v>15</v>
      </c>
      <c r="B58" s="224" t="s">
        <v>486</v>
      </c>
      <c r="C58" s="588">
        <f>+C46+C52+C57</f>
        <v>48880845</v>
      </c>
      <c r="D58" s="588">
        <f>+D46+D52+D57</f>
        <v>0</v>
      </c>
      <c r="E58" s="329">
        <f>+E46+E52+E57</f>
        <v>47827760</v>
      </c>
    </row>
    <row r="59" spans="1:5" ht="13.5" thickBot="1" x14ac:dyDescent="0.25">
      <c r="C59" s="331"/>
      <c r="D59" s="331"/>
      <c r="E59" s="331"/>
    </row>
    <row r="60" spans="1:5" ht="15" customHeight="1" thickBot="1" x14ac:dyDescent="0.25">
      <c r="A60" s="227" t="s">
        <v>475</v>
      </c>
      <c r="B60" s="228"/>
      <c r="C60" s="579">
        <v>7</v>
      </c>
      <c r="D60" s="579">
        <v>0</v>
      </c>
      <c r="E60" s="580">
        <f>C60+D60</f>
        <v>7</v>
      </c>
    </row>
    <row r="61" spans="1:5" ht="14.25" customHeight="1" thickBot="1" x14ac:dyDescent="0.25">
      <c r="A61" s="227" t="s">
        <v>182</v>
      </c>
      <c r="B61" s="228"/>
      <c r="C61" s="579">
        <v>7</v>
      </c>
      <c r="D61" s="579">
        <v>0</v>
      </c>
      <c r="E61" s="580">
        <f>C61+D61</f>
        <v>7</v>
      </c>
    </row>
    <row r="63" spans="1:5" x14ac:dyDescent="0.2">
      <c r="A63" s="655" t="s">
        <v>633</v>
      </c>
      <c r="B63" s="655"/>
      <c r="C63" s="655"/>
      <c r="D63" s="655"/>
    </row>
  </sheetData>
  <sheetProtection formatCells="0"/>
  <mergeCells count="5">
    <mergeCell ref="B2:D2"/>
    <mergeCell ref="B3:D3"/>
    <mergeCell ref="A7:E7"/>
    <mergeCell ref="A45:E45"/>
    <mergeCell ref="A63:D63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E489D-A47A-4B11-8A98-F15AB8067852}">
  <sheetPr>
    <tabColor rgb="FF92D050"/>
  </sheetPr>
  <dimension ref="A1:C61"/>
  <sheetViews>
    <sheetView topLeftCell="A52" zoomScale="130" zoomScaleNormal="130" workbookViewId="0">
      <selection activeCell="C4" sqref="C4"/>
    </sheetView>
  </sheetViews>
  <sheetFormatPr defaultRowHeight="12.75" x14ac:dyDescent="0.2"/>
  <cols>
    <col min="1" max="1" width="13.83203125" style="225" customWidth="1"/>
    <col min="2" max="2" width="79.1640625" style="226" customWidth="1"/>
    <col min="3" max="3" width="25" style="226" customWidth="1"/>
    <col min="4" max="16384" width="9.33203125" style="226"/>
  </cols>
  <sheetData>
    <row r="1" spans="1:3" s="205" customFormat="1" ht="21" customHeight="1" thickBot="1" x14ac:dyDescent="0.25">
      <c r="A1" s="204"/>
      <c r="B1" s="206"/>
      <c r="C1" s="416" t="str">
        <f>+CONCATENATE("9.2.2. melléklet a 2/",LEFT(ÖSSZEFÜGGÉSEK!A5,4),". (II.26.) önkormányzati rendelethez")</f>
        <v>9.2.2. melléklet a 2/2016. (II.26.) önkormányzati rendelethez</v>
      </c>
    </row>
    <row r="2" spans="1:3" s="417" customFormat="1" ht="25.5" customHeight="1" x14ac:dyDescent="0.2">
      <c r="A2" s="368" t="s">
        <v>180</v>
      </c>
      <c r="B2" s="318" t="s">
        <v>522</v>
      </c>
      <c r="C2" s="332" t="s">
        <v>53</v>
      </c>
    </row>
    <row r="3" spans="1:3" s="417" customFormat="1" ht="24.75" thickBot="1" x14ac:dyDescent="0.25">
      <c r="A3" s="410" t="s">
        <v>179</v>
      </c>
      <c r="B3" s="319" t="s">
        <v>379</v>
      </c>
      <c r="C3" s="333" t="s">
        <v>53</v>
      </c>
    </row>
    <row r="4" spans="1:3" s="418" customFormat="1" ht="15.95" customHeight="1" thickBot="1" x14ac:dyDescent="0.3">
      <c r="A4" s="208"/>
      <c r="B4" s="208"/>
      <c r="C4" s="209" t="s">
        <v>48</v>
      </c>
    </row>
    <row r="5" spans="1:3" ht="13.5" thickBot="1" x14ac:dyDescent="0.25">
      <c r="A5" s="369" t="s">
        <v>181</v>
      </c>
      <c r="B5" s="210" t="s">
        <v>521</v>
      </c>
      <c r="C5" s="211" t="s">
        <v>49</v>
      </c>
    </row>
    <row r="6" spans="1:3" s="419" customFormat="1" ht="12.95" customHeight="1" thickBot="1" x14ac:dyDescent="0.25">
      <c r="A6" s="179"/>
      <c r="B6" s="180" t="s">
        <v>453</v>
      </c>
      <c r="C6" s="181" t="s">
        <v>454</v>
      </c>
    </row>
    <row r="7" spans="1:3" s="419" customFormat="1" ht="15.95" customHeight="1" thickBot="1" x14ac:dyDescent="0.25">
      <c r="A7" s="212"/>
      <c r="B7" s="213" t="s">
        <v>50</v>
      </c>
      <c r="C7" s="214"/>
    </row>
    <row r="8" spans="1:3" s="334" customFormat="1" ht="12" customHeight="1" thickBot="1" x14ac:dyDescent="0.25">
      <c r="A8" s="179" t="s">
        <v>12</v>
      </c>
      <c r="B8" s="215" t="s">
        <v>476</v>
      </c>
      <c r="C8" s="283">
        <f>SUM(C9:C19)</f>
        <v>0</v>
      </c>
    </row>
    <row r="9" spans="1:3" s="334" customFormat="1" ht="12" customHeight="1" x14ac:dyDescent="0.2">
      <c r="A9" s="411" t="s">
        <v>90</v>
      </c>
      <c r="B9" s="10" t="s">
        <v>234</v>
      </c>
      <c r="C9" s="323"/>
    </row>
    <row r="10" spans="1:3" s="334" customFormat="1" ht="12" customHeight="1" x14ac:dyDescent="0.2">
      <c r="A10" s="412" t="s">
        <v>91</v>
      </c>
      <c r="B10" s="8" t="s">
        <v>235</v>
      </c>
      <c r="C10" s="281"/>
    </row>
    <row r="11" spans="1:3" s="334" customFormat="1" ht="12" customHeight="1" x14ac:dyDescent="0.2">
      <c r="A11" s="412" t="s">
        <v>92</v>
      </c>
      <c r="B11" s="8" t="s">
        <v>236</v>
      </c>
      <c r="C11" s="281"/>
    </row>
    <row r="12" spans="1:3" s="334" customFormat="1" ht="12" customHeight="1" x14ac:dyDescent="0.2">
      <c r="A12" s="412" t="s">
        <v>93</v>
      </c>
      <c r="B12" s="8" t="s">
        <v>237</v>
      </c>
      <c r="C12" s="281"/>
    </row>
    <row r="13" spans="1:3" s="334" customFormat="1" ht="12" customHeight="1" x14ac:dyDescent="0.2">
      <c r="A13" s="412" t="s">
        <v>137</v>
      </c>
      <c r="B13" s="8" t="s">
        <v>238</v>
      </c>
      <c r="C13" s="281"/>
    </row>
    <row r="14" spans="1:3" s="334" customFormat="1" ht="12" customHeight="1" x14ac:dyDescent="0.2">
      <c r="A14" s="412" t="s">
        <v>94</v>
      </c>
      <c r="B14" s="8" t="s">
        <v>360</v>
      </c>
      <c r="C14" s="281"/>
    </row>
    <row r="15" spans="1:3" s="334" customFormat="1" ht="12" customHeight="1" x14ac:dyDescent="0.2">
      <c r="A15" s="412" t="s">
        <v>95</v>
      </c>
      <c r="B15" s="7" t="s">
        <v>361</v>
      </c>
      <c r="C15" s="281"/>
    </row>
    <row r="16" spans="1:3" s="334" customFormat="1" ht="12" customHeight="1" x14ac:dyDescent="0.2">
      <c r="A16" s="412" t="s">
        <v>105</v>
      </c>
      <c r="B16" s="8" t="s">
        <v>241</v>
      </c>
      <c r="C16" s="324"/>
    </row>
    <row r="17" spans="1:3" s="420" customFormat="1" ht="12" customHeight="1" x14ac:dyDescent="0.2">
      <c r="A17" s="412" t="s">
        <v>106</v>
      </c>
      <c r="B17" s="8" t="s">
        <v>242</v>
      </c>
      <c r="C17" s="281"/>
    </row>
    <row r="18" spans="1:3" s="420" customFormat="1" ht="12" customHeight="1" x14ac:dyDescent="0.2">
      <c r="A18" s="412" t="s">
        <v>107</v>
      </c>
      <c r="B18" s="8" t="s">
        <v>396</v>
      </c>
      <c r="C18" s="282"/>
    </row>
    <row r="19" spans="1:3" s="420" customFormat="1" ht="12" customHeight="1" thickBot="1" x14ac:dyDescent="0.25">
      <c r="A19" s="412" t="s">
        <v>108</v>
      </c>
      <c r="B19" s="7" t="s">
        <v>243</v>
      </c>
      <c r="C19" s="282"/>
    </row>
    <row r="20" spans="1:3" s="334" customFormat="1" ht="12" customHeight="1" thickBot="1" x14ac:dyDescent="0.25">
      <c r="A20" s="179" t="s">
        <v>13</v>
      </c>
      <c r="B20" s="215" t="s">
        <v>362</v>
      </c>
      <c r="C20" s="283">
        <f>SUM(C21:C23)</f>
        <v>0</v>
      </c>
    </row>
    <row r="21" spans="1:3" s="420" customFormat="1" ht="12" customHeight="1" x14ac:dyDescent="0.2">
      <c r="A21" s="412" t="s">
        <v>96</v>
      </c>
      <c r="B21" s="9" t="s">
        <v>215</v>
      </c>
      <c r="C21" s="281"/>
    </row>
    <row r="22" spans="1:3" s="420" customFormat="1" ht="12" customHeight="1" x14ac:dyDescent="0.2">
      <c r="A22" s="412" t="s">
        <v>97</v>
      </c>
      <c r="B22" s="8" t="s">
        <v>363</v>
      </c>
      <c r="C22" s="281"/>
    </row>
    <row r="23" spans="1:3" s="420" customFormat="1" ht="12" customHeight="1" x14ac:dyDescent="0.2">
      <c r="A23" s="412" t="s">
        <v>98</v>
      </c>
      <c r="B23" s="8" t="s">
        <v>364</v>
      </c>
      <c r="C23" s="281"/>
    </row>
    <row r="24" spans="1:3" s="420" customFormat="1" ht="12" customHeight="1" thickBot="1" x14ac:dyDescent="0.25">
      <c r="A24" s="412" t="s">
        <v>99</v>
      </c>
      <c r="B24" s="8" t="s">
        <v>477</v>
      </c>
      <c r="C24" s="281"/>
    </row>
    <row r="25" spans="1:3" s="420" customFormat="1" ht="12" customHeight="1" thickBot="1" x14ac:dyDescent="0.25">
      <c r="A25" s="182" t="s">
        <v>14</v>
      </c>
      <c r="B25" s="133" t="s">
        <v>154</v>
      </c>
      <c r="C25" s="308"/>
    </row>
    <row r="26" spans="1:3" s="420" customFormat="1" ht="12" customHeight="1" thickBot="1" x14ac:dyDescent="0.25">
      <c r="A26" s="182" t="s">
        <v>15</v>
      </c>
      <c r="B26" s="133" t="s">
        <v>478</v>
      </c>
      <c r="C26" s="283">
        <f>+C27+C28+C29</f>
        <v>0</v>
      </c>
    </row>
    <row r="27" spans="1:3" s="420" customFormat="1" ht="12" customHeight="1" x14ac:dyDescent="0.2">
      <c r="A27" s="413" t="s">
        <v>225</v>
      </c>
      <c r="B27" s="414" t="s">
        <v>220</v>
      </c>
      <c r="C27" s="85"/>
    </row>
    <row r="28" spans="1:3" s="420" customFormat="1" ht="12" customHeight="1" x14ac:dyDescent="0.2">
      <c r="A28" s="413" t="s">
        <v>226</v>
      </c>
      <c r="B28" s="414" t="s">
        <v>363</v>
      </c>
      <c r="C28" s="281"/>
    </row>
    <row r="29" spans="1:3" s="420" customFormat="1" ht="12" customHeight="1" x14ac:dyDescent="0.2">
      <c r="A29" s="413" t="s">
        <v>227</v>
      </c>
      <c r="B29" s="415" t="s">
        <v>366</v>
      </c>
      <c r="C29" s="281"/>
    </row>
    <row r="30" spans="1:3" s="420" customFormat="1" ht="12" customHeight="1" thickBot="1" x14ac:dyDescent="0.25">
      <c r="A30" s="412" t="s">
        <v>228</v>
      </c>
      <c r="B30" s="147" t="s">
        <v>479</v>
      </c>
      <c r="C30" s="88"/>
    </row>
    <row r="31" spans="1:3" s="420" customFormat="1" ht="12" customHeight="1" thickBot="1" x14ac:dyDescent="0.25">
      <c r="A31" s="182" t="s">
        <v>16</v>
      </c>
      <c r="B31" s="133" t="s">
        <v>367</v>
      </c>
      <c r="C31" s="283">
        <f>+C32+C33+C34</f>
        <v>0</v>
      </c>
    </row>
    <row r="32" spans="1:3" s="420" customFormat="1" ht="12" customHeight="1" x14ac:dyDescent="0.2">
      <c r="A32" s="413" t="s">
        <v>83</v>
      </c>
      <c r="B32" s="414" t="s">
        <v>248</v>
      </c>
      <c r="C32" s="85"/>
    </row>
    <row r="33" spans="1:3" s="420" customFormat="1" ht="12" customHeight="1" x14ac:dyDescent="0.2">
      <c r="A33" s="413" t="s">
        <v>84</v>
      </c>
      <c r="B33" s="415" t="s">
        <v>249</v>
      </c>
      <c r="C33" s="284"/>
    </row>
    <row r="34" spans="1:3" s="420" customFormat="1" ht="12" customHeight="1" thickBot="1" x14ac:dyDescent="0.25">
      <c r="A34" s="412" t="s">
        <v>85</v>
      </c>
      <c r="B34" s="147" t="s">
        <v>250</v>
      </c>
      <c r="C34" s="88"/>
    </row>
    <row r="35" spans="1:3" s="334" customFormat="1" ht="12" customHeight="1" thickBot="1" x14ac:dyDescent="0.25">
      <c r="A35" s="182" t="s">
        <v>17</v>
      </c>
      <c r="B35" s="133" t="s">
        <v>336</v>
      </c>
      <c r="C35" s="308"/>
    </row>
    <row r="36" spans="1:3" s="334" customFormat="1" ht="12" customHeight="1" thickBot="1" x14ac:dyDescent="0.25">
      <c r="A36" s="182" t="s">
        <v>18</v>
      </c>
      <c r="B36" s="133" t="s">
        <v>368</v>
      </c>
      <c r="C36" s="325"/>
    </row>
    <row r="37" spans="1:3" s="334" customFormat="1" ht="12" customHeight="1" thickBot="1" x14ac:dyDescent="0.25">
      <c r="A37" s="179" t="s">
        <v>19</v>
      </c>
      <c r="B37" s="133" t="s">
        <v>369</v>
      </c>
      <c r="C37" s="326">
        <f>+C8+C20+C25+C26+C31+C35+C36</f>
        <v>0</v>
      </c>
    </row>
    <row r="38" spans="1:3" s="334" customFormat="1" ht="12" customHeight="1" thickBot="1" x14ac:dyDescent="0.25">
      <c r="A38" s="216" t="s">
        <v>20</v>
      </c>
      <c r="B38" s="133" t="s">
        <v>370</v>
      </c>
      <c r="C38" s="326">
        <f>+C39+C40+C41</f>
        <v>0</v>
      </c>
    </row>
    <row r="39" spans="1:3" s="334" customFormat="1" ht="12" customHeight="1" x14ac:dyDescent="0.2">
      <c r="A39" s="413" t="s">
        <v>371</v>
      </c>
      <c r="B39" s="414" t="s">
        <v>197</v>
      </c>
      <c r="C39" s="85"/>
    </row>
    <row r="40" spans="1:3" s="334" customFormat="1" ht="12" customHeight="1" x14ac:dyDescent="0.2">
      <c r="A40" s="413" t="s">
        <v>372</v>
      </c>
      <c r="B40" s="415" t="s">
        <v>2</v>
      </c>
      <c r="C40" s="284"/>
    </row>
    <row r="41" spans="1:3" s="420" customFormat="1" ht="12" customHeight="1" thickBot="1" x14ac:dyDescent="0.25">
      <c r="A41" s="412" t="s">
        <v>373</v>
      </c>
      <c r="B41" s="147" t="s">
        <v>374</v>
      </c>
      <c r="C41" s="88"/>
    </row>
    <row r="42" spans="1:3" s="420" customFormat="1" ht="15" customHeight="1" thickBot="1" x14ac:dyDescent="0.25">
      <c r="A42" s="216" t="s">
        <v>21</v>
      </c>
      <c r="B42" s="217" t="s">
        <v>375</v>
      </c>
      <c r="C42" s="329">
        <f>+C37+C38</f>
        <v>0</v>
      </c>
    </row>
    <row r="43" spans="1:3" s="420" customFormat="1" ht="15" customHeight="1" x14ac:dyDescent="0.2">
      <c r="A43" s="218"/>
      <c r="B43" s="219"/>
      <c r="C43" s="327"/>
    </row>
    <row r="44" spans="1:3" ht="13.5" thickBot="1" x14ac:dyDescent="0.25">
      <c r="A44" s="220"/>
      <c r="B44" s="221"/>
      <c r="C44" s="328"/>
    </row>
    <row r="45" spans="1:3" s="419" customFormat="1" ht="16.5" customHeight="1" thickBot="1" x14ac:dyDescent="0.25">
      <c r="A45" s="222"/>
      <c r="B45" s="223" t="s">
        <v>51</v>
      </c>
      <c r="C45" s="329"/>
    </row>
    <row r="46" spans="1:3" s="421" customFormat="1" ht="12" customHeight="1" thickBot="1" x14ac:dyDescent="0.25">
      <c r="A46" s="182" t="s">
        <v>12</v>
      </c>
      <c r="B46" s="133" t="s">
        <v>376</v>
      </c>
      <c r="C46" s="283">
        <f>SUM(C47:C51)</f>
        <v>0</v>
      </c>
    </row>
    <row r="47" spans="1:3" ht="12" customHeight="1" x14ac:dyDescent="0.2">
      <c r="A47" s="412" t="s">
        <v>90</v>
      </c>
      <c r="B47" s="9" t="s">
        <v>43</v>
      </c>
      <c r="C47" s="85"/>
    </row>
    <row r="48" spans="1:3" ht="12" customHeight="1" x14ac:dyDescent="0.2">
      <c r="A48" s="412" t="s">
        <v>91</v>
      </c>
      <c r="B48" s="8" t="s">
        <v>163</v>
      </c>
      <c r="C48" s="87"/>
    </row>
    <row r="49" spans="1:3" ht="12" customHeight="1" x14ac:dyDescent="0.2">
      <c r="A49" s="412" t="s">
        <v>92</v>
      </c>
      <c r="B49" s="8" t="s">
        <v>128</v>
      </c>
      <c r="C49" s="87"/>
    </row>
    <row r="50" spans="1:3" ht="12" customHeight="1" x14ac:dyDescent="0.2">
      <c r="A50" s="412" t="s">
        <v>93</v>
      </c>
      <c r="B50" s="8" t="s">
        <v>164</v>
      </c>
      <c r="C50" s="87"/>
    </row>
    <row r="51" spans="1:3" ht="12" customHeight="1" thickBot="1" x14ac:dyDescent="0.25">
      <c r="A51" s="412" t="s">
        <v>137</v>
      </c>
      <c r="B51" s="8" t="s">
        <v>165</v>
      </c>
      <c r="C51" s="87"/>
    </row>
    <row r="52" spans="1:3" ht="12" customHeight="1" thickBot="1" x14ac:dyDescent="0.25">
      <c r="A52" s="182" t="s">
        <v>13</v>
      </c>
      <c r="B52" s="133" t="s">
        <v>377</v>
      </c>
      <c r="C52" s="283">
        <f>SUM(C53:C55)</f>
        <v>0</v>
      </c>
    </row>
    <row r="53" spans="1:3" s="421" customFormat="1" ht="12" customHeight="1" x14ac:dyDescent="0.2">
      <c r="A53" s="412" t="s">
        <v>96</v>
      </c>
      <c r="B53" s="9" t="s">
        <v>187</v>
      </c>
      <c r="C53" s="85"/>
    </row>
    <row r="54" spans="1:3" ht="12" customHeight="1" x14ac:dyDescent="0.2">
      <c r="A54" s="412" t="s">
        <v>97</v>
      </c>
      <c r="B54" s="8" t="s">
        <v>167</v>
      </c>
      <c r="C54" s="87"/>
    </row>
    <row r="55" spans="1:3" ht="12" customHeight="1" x14ac:dyDescent="0.2">
      <c r="A55" s="412" t="s">
        <v>98</v>
      </c>
      <c r="B55" s="8" t="s">
        <v>52</v>
      </c>
      <c r="C55" s="87"/>
    </row>
    <row r="56" spans="1:3" ht="12" customHeight="1" thickBot="1" x14ac:dyDescent="0.25">
      <c r="A56" s="412" t="s">
        <v>99</v>
      </c>
      <c r="B56" s="8" t="s">
        <v>480</v>
      </c>
      <c r="C56" s="87"/>
    </row>
    <row r="57" spans="1:3" ht="15" customHeight="1" thickBot="1" x14ac:dyDescent="0.25">
      <c r="A57" s="182" t="s">
        <v>14</v>
      </c>
      <c r="B57" s="133" t="s">
        <v>7</v>
      </c>
      <c r="C57" s="308"/>
    </row>
    <row r="58" spans="1:3" ht="13.5" thickBot="1" x14ac:dyDescent="0.25">
      <c r="A58" s="182" t="s">
        <v>15</v>
      </c>
      <c r="B58" s="224" t="s">
        <v>486</v>
      </c>
      <c r="C58" s="330">
        <f>+C46+C52+C57</f>
        <v>0</v>
      </c>
    </row>
    <row r="59" spans="1:3" ht="15" customHeight="1" thickBot="1" x14ac:dyDescent="0.25">
      <c r="C59" s="331"/>
    </row>
    <row r="60" spans="1:3" ht="14.25" customHeight="1" thickBot="1" x14ac:dyDescent="0.25">
      <c r="A60" s="227" t="s">
        <v>475</v>
      </c>
      <c r="B60" s="228"/>
      <c r="C60" s="131"/>
    </row>
    <row r="61" spans="1:3" ht="13.5" thickBot="1" x14ac:dyDescent="0.25">
      <c r="A61" s="227" t="s">
        <v>182</v>
      </c>
      <c r="B61" s="228"/>
      <c r="C61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2B0C-760F-49FC-8904-E446467AE2E1}">
  <sheetPr>
    <tabColor rgb="FF92D050"/>
  </sheetPr>
  <dimension ref="A1:C61"/>
  <sheetViews>
    <sheetView zoomScale="130" zoomScaleNormal="130" workbookViewId="0">
      <selection activeCell="D3" sqref="D3"/>
    </sheetView>
  </sheetViews>
  <sheetFormatPr defaultRowHeight="12.75" x14ac:dyDescent="0.2"/>
  <cols>
    <col min="1" max="1" width="13.83203125" style="225" customWidth="1"/>
    <col min="2" max="2" width="79.1640625" style="226" customWidth="1"/>
    <col min="3" max="3" width="25" style="226" customWidth="1"/>
    <col min="4" max="16384" width="9.33203125" style="226"/>
  </cols>
  <sheetData>
    <row r="1" spans="1:3" s="205" customFormat="1" ht="21" customHeight="1" thickBot="1" x14ac:dyDescent="0.25">
      <c r="A1" s="204"/>
      <c r="B1" s="206"/>
      <c r="C1" s="416" t="str">
        <f>+CONCATENATE("9.2.3. melléklet a 2/",LEFT(ÖSSZEFÜGGÉSEK!A5,4),". (II.26.) önkormányzati rendelethez")</f>
        <v>9.2.3. melléklet a 2/2016. (II.26.) önkormányzati rendelethez</v>
      </c>
    </row>
    <row r="2" spans="1:3" s="417" customFormat="1" ht="25.5" customHeight="1" x14ac:dyDescent="0.2">
      <c r="A2" s="368" t="s">
        <v>180</v>
      </c>
      <c r="B2" s="318" t="s">
        <v>522</v>
      </c>
      <c r="C2" s="332" t="s">
        <v>53</v>
      </c>
    </row>
    <row r="3" spans="1:3" s="417" customFormat="1" ht="24.75" thickBot="1" x14ac:dyDescent="0.25">
      <c r="A3" s="410" t="s">
        <v>179</v>
      </c>
      <c r="B3" s="319" t="s">
        <v>487</v>
      </c>
      <c r="C3" s="333" t="s">
        <v>54</v>
      </c>
    </row>
    <row r="4" spans="1:3" s="418" customFormat="1" ht="15.95" customHeight="1" thickBot="1" x14ac:dyDescent="0.3">
      <c r="A4" s="208"/>
      <c r="B4" s="208"/>
      <c r="C4" s="209" t="s">
        <v>48</v>
      </c>
    </row>
    <row r="5" spans="1:3" ht="13.5" thickBot="1" x14ac:dyDescent="0.25">
      <c r="A5" s="369" t="s">
        <v>181</v>
      </c>
      <c r="B5" s="210" t="s">
        <v>521</v>
      </c>
      <c r="C5" s="211" t="s">
        <v>49</v>
      </c>
    </row>
    <row r="6" spans="1:3" s="419" customFormat="1" ht="12.95" customHeight="1" thickBot="1" x14ac:dyDescent="0.25">
      <c r="A6" s="179"/>
      <c r="B6" s="180" t="s">
        <v>453</v>
      </c>
      <c r="C6" s="181" t="s">
        <v>454</v>
      </c>
    </row>
    <row r="7" spans="1:3" s="419" customFormat="1" ht="15.95" customHeight="1" thickBot="1" x14ac:dyDescent="0.25">
      <c r="A7" s="212"/>
      <c r="B7" s="213" t="s">
        <v>50</v>
      </c>
      <c r="C7" s="214"/>
    </row>
    <row r="8" spans="1:3" s="334" customFormat="1" ht="12" customHeight="1" thickBot="1" x14ac:dyDescent="0.25">
      <c r="A8" s="179" t="s">
        <v>12</v>
      </c>
      <c r="B8" s="215" t="s">
        <v>476</v>
      </c>
      <c r="C8" s="283">
        <f>SUM(C9:C19)</f>
        <v>0</v>
      </c>
    </row>
    <row r="9" spans="1:3" s="334" customFormat="1" ht="12" customHeight="1" x14ac:dyDescent="0.2">
      <c r="A9" s="411" t="s">
        <v>90</v>
      </c>
      <c r="B9" s="10" t="s">
        <v>234</v>
      </c>
      <c r="C9" s="323"/>
    </row>
    <row r="10" spans="1:3" s="334" customFormat="1" ht="12" customHeight="1" x14ac:dyDescent="0.2">
      <c r="A10" s="412" t="s">
        <v>91</v>
      </c>
      <c r="B10" s="8" t="s">
        <v>235</v>
      </c>
      <c r="C10" s="281"/>
    </row>
    <row r="11" spans="1:3" s="334" customFormat="1" ht="12" customHeight="1" x14ac:dyDescent="0.2">
      <c r="A11" s="412" t="s">
        <v>92</v>
      </c>
      <c r="B11" s="8" t="s">
        <v>236</v>
      </c>
      <c r="C11" s="281"/>
    </row>
    <row r="12" spans="1:3" s="334" customFormat="1" ht="12" customHeight="1" x14ac:dyDescent="0.2">
      <c r="A12" s="412" t="s">
        <v>93</v>
      </c>
      <c r="B12" s="8" t="s">
        <v>237</v>
      </c>
      <c r="C12" s="281"/>
    </row>
    <row r="13" spans="1:3" s="334" customFormat="1" ht="12" customHeight="1" x14ac:dyDescent="0.2">
      <c r="A13" s="412" t="s">
        <v>137</v>
      </c>
      <c r="B13" s="8" t="s">
        <v>238</v>
      </c>
      <c r="C13" s="281"/>
    </row>
    <row r="14" spans="1:3" s="334" customFormat="1" ht="12" customHeight="1" x14ac:dyDescent="0.2">
      <c r="A14" s="412" t="s">
        <v>94</v>
      </c>
      <c r="B14" s="8" t="s">
        <v>360</v>
      </c>
      <c r="C14" s="281"/>
    </row>
    <row r="15" spans="1:3" s="334" customFormat="1" ht="12" customHeight="1" x14ac:dyDescent="0.2">
      <c r="A15" s="412" t="s">
        <v>95</v>
      </c>
      <c r="B15" s="7" t="s">
        <v>361</v>
      </c>
      <c r="C15" s="281"/>
    </row>
    <row r="16" spans="1:3" s="334" customFormat="1" ht="12" customHeight="1" x14ac:dyDescent="0.2">
      <c r="A16" s="412" t="s">
        <v>105</v>
      </c>
      <c r="B16" s="8" t="s">
        <v>241</v>
      </c>
      <c r="C16" s="324"/>
    </row>
    <row r="17" spans="1:3" s="420" customFormat="1" ht="12" customHeight="1" x14ac:dyDescent="0.2">
      <c r="A17" s="412" t="s">
        <v>106</v>
      </c>
      <c r="B17" s="8" t="s">
        <v>242</v>
      </c>
      <c r="C17" s="281"/>
    </row>
    <row r="18" spans="1:3" s="420" customFormat="1" ht="12" customHeight="1" x14ac:dyDescent="0.2">
      <c r="A18" s="412" t="s">
        <v>107</v>
      </c>
      <c r="B18" s="8" t="s">
        <v>396</v>
      </c>
      <c r="C18" s="282"/>
    </row>
    <row r="19" spans="1:3" s="420" customFormat="1" ht="12" customHeight="1" thickBot="1" x14ac:dyDescent="0.25">
      <c r="A19" s="412" t="s">
        <v>108</v>
      </c>
      <c r="B19" s="7" t="s">
        <v>243</v>
      </c>
      <c r="C19" s="282"/>
    </row>
    <row r="20" spans="1:3" s="334" customFormat="1" ht="12" customHeight="1" thickBot="1" x14ac:dyDescent="0.25">
      <c r="A20" s="179" t="s">
        <v>13</v>
      </c>
      <c r="B20" s="215" t="s">
        <v>362</v>
      </c>
      <c r="C20" s="283">
        <f>SUM(C21:C23)</f>
        <v>0</v>
      </c>
    </row>
    <row r="21" spans="1:3" s="420" customFormat="1" ht="12" customHeight="1" x14ac:dyDescent="0.2">
      <c r="A21" s="412" t="s">
        <v>96</v>
      </c>
      <c r="B21" s="9" t="s">
        <v>215</v>
      </c>
      <c r="C21" s="281"/>
    </row>
    <row r="22" spans="1:3" s="420" customFormat="1" ht="12" customHeight="1" x14ac:dyDescent="0.2">
      <c r="A22" s="412" t="s">
        <v>97</v>
      </c>
      <c r="B22" s="8" t="s">
        <v>363</v>
      </c>
      <c r="C22" s="281"/>
    </row>
    <row r="23" spans="1:3" s="420" customFormat="1" ht="12" customHeight="1" x14ac:dyDescent="0.2">
      <c r="A23" s="412" t="s">
        <v>98</v>
      </c>
      <c r="B23" s="8" t="s">
        <v>364</v>
      </c>
      <c r="C23" s="281"/>
    </row>
    <row r="24" spans="1:3" s="420" customFormat="1" ht="12" customHeight="1" thickBot="1" x14ac:dyDescent="0.25">
      <c r="A24" s="412" t="s">
        <v>99</v>
      </c>
      <c r="B24" s="8" t="s">
        <v>477</v>
      </c>
      <c r="C24" s="281"/>
    </row>
    <row r="25" spans="1:3" s="420" customFormat="1" ht="12" customHeight="1" thickBot="1" x14ac:dyDescent="0.25">
      <c r="A25" s="182" t="s">
        <v>14</v>
      </c>
      <c r="B25" s="133" t="s">
        <v>154</v>
      </c>
      <c r="C25" s="308"/>
    </row>
    <row r="26" spans="1:3" s="420" customFormat="1" ht="12" customHeight="1" thickBot="1" x14ac:dyDescent="0.25">
      <c r="A26" s="182" t="s">
        <v>15</v>
      </c>
      <c r="B26" s="133" t="s">
        <v>478</v>
      </c>
      <c r="C26" s="283">
        <f>+C27+C28+C29</f>
        <v>0</v>
      </c>
    </row>
    <row r="27" spans="1:3" s="420" customFormat="1" ht="12" customHeight="1" x14ac:dyDescent="0.2">
      <c r="A27" s="413" t="s">
        <v>225</v>
      </c>
      <c r="B27" s="414" t="s">
        <v>220</v>
      </c>
      <c r="C27" s="85"/>
    </row>
    <row r="28" spans="1:3" s="420" customFormat="1" ht="12" customHeight="1" x14ac:dyDescent="0.2">
      <c r="A28" s="413" t="s">
        <v>226</v>
      </c>
      <c r="B28" s="414" t="s">
        <v>363</v>
      </c>
      <c r="C28" s="281"/>
    </row>
    <row r="29" spans="1:3" s="420" customFormat="1" ht="12" customHeight="1" x14ac:dyDescent="0.2">
      <c r="A29" s="413" t="s">
        <v>227</v>
      </c>
      <c r="B29" s="415" t="s">
        <v>366</v>
      </c>
      <c r="C29" s="281"/>
    </row>
    <row r="30" spans="1:3" s="420" customFormat="1" ht="12" customHeight="1" thickBot="1" x14ac:dyDescent="0.25">
      <c r="A30" s="412" t="s">
        <v>228</v>
      </c>
      <c r="B30" s="147" t="s">
        <v>479</v>
      </c>
      <c r="C30" s="88"/>
    </row>
    <row r="31" spans="1:3" s="420" customFormat="1" ht="12" customHeight="1" thickBot="1" x14ac:dyDescent="0.25">
      <c r="A31" s="182" t="s">
        <v>16</v>
      </c>
      <c r="B31" s="133" t="s">
        <v>367</v>
      </c>
      <c r="C31" s="283">
        <f>+C32+C33+C34</f>
        <v>0</v>
      </c>
    </row>
    <row r="32" spans="1:3" s="420" customFormat="1" ht="12" customHeight="1" x14ac:dyDescent="0.2">
      <c r="A32" s="413" t="s">
        <v>83</v>
      </c>
      <c r="B32" s="414" t="s">
        <v>248</v>
      </c>
      <c r="C32" s="85"/>
    </row>
    <row r="33" spans="1:3" s="420" customFormat="1" ht="12" customHeight="1" x14ac:dyDescent="0.2">
      <c r="A33" s="413" t="s">
        <v>84</v>
      </c>
      <c r="B33" s="415" t="s">
        <v>249</v>
      </c>
      <c r="C33" s="284"/>
    </row>
    <row r="34" spans="1:3" s="420" customFormat="1" ht="12" customHeight="1" thickBot="1" x14ac:dyDescent="0.25">
      <c r="A34" s="412" t="s">
        <v>85</v>
      </c>
      <c r="B34" s="147" t="s">
        <v>250</v>
      </c>
      <c r="C34" s="88"/>
    </row>
    <row r="35" spans="1:3" s="334" customFormat="1" ht="12" customHeight="1" thickBot="1" x14ac:dyDescent="0.25">
      <c r="A35" s="182" t="s">
        <v>17</v>
      </c>
      <c r="B35" s="133" t="s">
        <v>336</v>
      </c>
      <c r="C35" s="308"/>
    </row>
    <row r="36" spans="1:3" s="334" customFormat="1" ht="12" customHeight="1" thickBot="1" x14ac:dyDescent="0.25">
      <c r="A36" s="182" t="s">
        <v>18</v>
      </c>
      <c r="B36" s="133" t="s">
        <v>368</v>
      </c>
      <c r="C36" s="325"/>
    </row>
    <row r="37" spans="1:3" s="334" customFormat="1" ht="12" customHeight="1" thickBot="1" x14ac:dyDescent="0.25">
      <c r="A37" s="179" t="s">
        <v>19</v>
      </c>
      <c r="B37" s="133" t="s">
        <v>369</v>
      </c>
      <c r="C37" s="326">
        <f>+C8+C20+C25+C26+C31+C35+C36</f>
        <v>0</v>
      </c>
    </row>
    <row r="38" spans="1:3" s="334" customFormat="1" ht="12" customHeight="1" thickBot="1" x14ac:dyDescent="0.25">
      <c r="A38" s="216" t="s">
        <v>20</v>
      </c>
      <c r="B38" s="133" t="s">
        <v>370</v>
      </c>
      <c r="C38" s="326">
        <f>+C39+C40+C41</f>
        <v>0</v>
      </c>
    </row>
    <row r="39" spans="1:3" s="334" customFormat="1" ht="12" customHeight="1" x14ac:dyDescent="0.2">
      <c r="A39" s="413" t="s">
        <v>371</v>
      </c>
      <c r="B39" s="414" t="s">
        <v>197</v>
      </c>
      <c r="C39" s="85"/>
    </row>
    <row r="40" spans="1:3" s="334" customFormat="1" ht="12" customHeight="1" x14ac:dyDescent="0.2">
      <c r="A40" s="413" t="s">
        <v>372</v>
      </c>
      <c r="B40" s="415" t="s">
        <v>2</v>
      </c>
      <c r="C40" s="284"/>
    </row>
    <row r="41" spans="1:3" s="420" customFormat="1" ht="12" customHeight="1" thickBot="1" x14ac:dyDescent="0.25">
      <c r="A41" s="412" t="s">
        <v>373</v>
      </c>
      <c r="B41" s="147" t="s">
        <v>374</v>
      </c>
      <c r="C41" s="88"/>
    </row>
    <row r="42" spans="1:3" s="420" customFormat="1" ht="15" customHeight="1" thickBot="1" x14ac:dyDescent="0.25">
      <c r="A42" s="216" t="s">
        <v>21</v>
      </c>
      <c r="B42" s="217" t="s">
        <v>375</v>
      </c>
      <c r="C42" s="329">
        <f>+C37+C38</f>
        <v>0</v>
      </c>
    </row>
    <row r="43" spans="1:3" s="420" customFormat="1" ht="15" customHeight="1" x14ac:dyDescent="0.2">
      <c r="A43" s="218"/>
      <c r="B43" s="219"/>
      <c r="C43" s="327"/>
    </row>
    <row r="44" spans="1:3" ht="13.5" thickBot="1" x14ac:dyDescent="0.25">
      <c r="A44" s="220"/>
      <c r="B44" s="221"/>
      <c r="C44" s="328"/>
    </row>
    <row r="45" spans="1:3" s="419" customFormat="1" ht="16.5" customHeight="1" thickBot="1" x14ac:dyDescent="0.25">
      <c r="A45" s="222"/>
      <c r="B45" s="223" t="s">
        <v>51</v>
      </c>
      <c r="C45" s="329"/>
    </row>
    <row r="46" spans="1:3" s="421" customFormat="1" ht="12" customHeight="1" thickBot="1" x14ac:dyDescent="0.25">
      <c r="A46" s="182" t="s">
        <v>12</v>
      </c>
      <c r="B46" s="133" t="s">
        <v>376</v>
      </c>
      <c r="C46" s="283">
        <f>SUM(C47:C51)</f>
        <v>0</v>
      </c>
    </row>
    <row r="47" spans="1:3" ht="12" customHeight="1" x14ac:dyDescent="0.2">
      <c r="A47" s="412" t="s">
        <v>90</v>
      </c>
      <c r="B47" s="9" t="s">
        <v>43</v>
      </c>
      <c r="C47" s="85"/>
    </row>
    <row r="48" spans="1:3" ht="12" customHeight="1" x14ac:dyDescent="0.2">
      <c r="A48" s="412" t="s">
        <v>91</v>
      </c>
      <c r="B48" s="8" t="s">
        <v>163</v>
      </c>
      <c r="C48" s="87"/>
    </row>
    <row r="49" spans="1:3" ht="12" customHeight="1" x14ac:dyDescent="0.2">
      <c r="A49" s="412" t="s">
        <v>92</v>
      </c>
      <c r="B49" s="8" t="s">
        <v>128</v>
      </c>
      <c r="C49" s="87"/>
    </row>
    <row r="50" spans="1:3" ht="12" customHeight="1" x14ac:dyDescent="0.2">
      <c r="A50" s="412" t="s">
        <v>93</v>
      </c>
      <c r="B50" s="8" t="s">
        <v>164</v>
      </c>
      <c r="C50" s="87"/>
    </row>
    <row r="51" spans="1:3" ht="12" customHeight="1" thickBot="1" x14ac:dyDescent="0.25">
      <c r="A51" s="412" t="s">
        <v>137</v>
      </c>
      <c r="B51" s="8" t="s">
        <v>165</v>
      </c>
      <c r="C51" s="87"/>
    </row>
    <row r="52" spans="1:3" ht="12" customHeight="1" thickBot="1" x14ac:dyDescent="0.25">
      <c r="A52" s="182" t="s">
        <v>13</v>
      </c>
      <c r="B52" s="133" t="s">
        <v>377</v>
      </c>
      <c r="C52" s="283">
        <f>SUM(C53:C55)</f>
        <v>0</v>
      </c>
    </row>
    <row r="53" spans="1:3" s="421" customFormat="1" ht="12" customHeight="1" x14ac:dyDescent="0.2">
      <c r="A53" s="412" t="s">
        <v>96</v>
      </c>
      <c r="B53" s="9" t="s">
        <v>187</v>
      </c>
      <c r="C53" s="85"/>
    </row>
    <row r="54" spans="1:3" ht="12" customHeight="1" x14ac:dyDescent="0.2">
      <c r="A54" s="412" t="s">
        <v>97</v>
      </c>
      <c r="B54" s="8" t="s">
        <v>167</v>
      </c>
      <c r="C54" s="87"/>
    </row>
    <row r="55" spans="1:3" ht="12" customHeight="1" x14ac:dyDescent="0.2">
      <c r="A55" s="412" t="s">
        <v>98</v>
      </c>
      <c r="B55" s="8" t="s">
        <v>52</v>
      </c>
      <c r="C55" s="87"/>
    </row>
    <row r="56" spans="1:3" ht="12" customHeight="1" thickBot="1" x14ac:dyDescent="0.25">
      <c r="A56" s="412" t="s">
        <v>99</v>
      </c>
      <c r="B56" s="8" t="s">
        <v>480</v>
      </c>
      <c r="C56" s="87"/>
    </row>
    <row r="57" spans="1:3" ht="15" customHeight="1" thickBot="1" x14ac:dyDescent="0.25">
      <c r="A57" s="182" t="s">
        <v>14</v>
      </c>
      <c r="B57" s="133" t="s">
        <v>7</v>
      </c>
      <c r="C57" s="308"/>
    </row>
    <row r="58" spans="1:3" ht="13.5" thickBot="1" x14ac:dyDescent="0.25">
      <c r="A58" s="182" t="s">
        <v>15</v>
      </c>
      <c r="B58" s="224" t="s">
        <v>486</v>
      </c>
      <c r="C58" s="330">
        <f>+C46+C52+C57</f>
        <v>0</v>
      </c>
    </row>
    <row r="59" spans="1:3" ht="15" customHeight="1" thickBot="1" x14ac:dyDescent="0.25">
      <c r="C59" s="331"/>
    </row>
    <row r="60" spans="1:3" ht="14.25" customHeight="1" thickBot="1" x14ac:dyDescent="0.25">
      <c r="A60" s="227" t="s">
        <v>475</v>
      </c>
      <c r="B60" s="228"/>
      <c r="C60" s="131"/>
    </row>
    <row r="61" spans="1:3" ht="13.5" thickBot="1" x14ac:dyDescent="0.25">
      <c r="A61" s="227" t="s">
        <v>182</v>
      </c>
      <c r="B61" s="228"/>
      <c r="C61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E5A1E-A213-4CCA-8684-6AFE75848309}">
  <sheetPr>
    <tabColor rgb="FF92D050"/>
  </sheetPr>
  <dimension ref="A1:E62"/>
  <sheetViews>
    <sheetView zoomScale="145" zoomScaleNormal="145" workbookViewId="0">
      <selection activeCell="E1" sqref="E1"/>
    </sheetView>
  </sheetViews>
  <sheetFormatPr defaultRowHeight="12.75" x14ac:dyDescent="0.2"/>
  <cols>
    <col min="1" max="1" width="13.83203125" style="225" customWidth="1"/>
    <col min="2" max="2" width="54.5" style="226" customWidth="1"/>
    <col min="3" max="5" width="15.83203125" style="226" customWidth="1"/>
    <col min="6" max="16384" width="9.33203125" style="226"/>
  </cols>
  <sheetData>
    <row r="1" spans="1:5" s="205" customFormat="1" ht="16.5" thickBot="1" x14ac:dyDescent="0.25">
      <c r="A1" s="204"/>
      <c r="B1" s="206"/>
      <c r="C1" s="2"/>
      <c r="D1" s="2"/>
      <c r="E1" s="568" t="s">
        <v>635</v>
      </c>
    </row>
    <row r="2" spans="1:5" s="417" customFormat="1" ht="25.5" customHeight="1" thickBot="1" x14ac:dyDescent="0.25">
      <c r="A2" s="581" t="s">
        <v>625</v>
      </c>
      <c r="B2" s="656" t="s">
        <v>626</v>
      </c>
      <c r="C2" s="648"/>
      <c r="D2" s="657"/>
      <c r="E2" s="582" t="s">
        <v>54</v>
      </c>
    </row>
    <row r="3" spans="1:5" s="417" customFormat="1" ht="24.75" thickBot="1" x14ac:dyDescent="0.25">
      <c r="A3" s="581" t="s">
        <v>179</v>
      </c>
      <c r="B3" s="652" t="s">
        <v>359</v>
      </c>
      <c r="C3" s="653"/>
      <c r="D3" s="654"/>
      <c r="E3" s="582" t="s">
        <v>47</v>
      </c>
    </row>
    <row r="4" spans="1:5" s="418" customFormat="1" ht="15.95" customHeight="1" thickBot="1" x14ac:dyDescent="0.3">
      <c r="A4" s="208"/>
      <c r="B4" s="208"/>
      <c r="C4" s="209"/>
      <c r="D4" s="99"/>
      <c r="E4" s="209"/>
    </row>
    <row r="5" spans="1:5" ht="36.75" thickBot="1" x14ac:dyDescent="0.25">
      <c r="A5" s="369" t="s">
        <v>181</v>
      </c>
      <c r="B5" s="210" t="s">
        <v>521</v>
      </c>
      <c r="C5" s="24" t="s">
        <v>596</v>
      </c>
      <c r="D5" s="24" t="s">
        <v>595</v>
      </c>
      <c r="E5" s="42" t="s">
        <v>601</v>
      </c>
    </row>
    <row r="6" spans="1:5" s="419" customFormat="1" ht="12.95" customHeight="1" thickBot="1" x14ac:dyDescent="0.25">
      <c r="A6" s="179" t="s">
        <v>453</v>
      </c>
      <c r="B6" s="180" t="s">
        <v>454</v>
      </c>
      <c r="C6" s="180" t="s">
        <v>455</v>
      </c>
      <c r="D6" s="573" t="s">
        <v>457</v>
      </c>
      <c r="E6" s="534" t="s">
        <v>594</v>
      </c>
    </row>
    <row r="7" spans="1:5" s="419" customFormat="1" ht="15.95" customHeight="1" thickBot="1" x14ac:dyDescent="0.25">
      <c r="A7" s="647" t="s">
        <v>50</v>
      </c>
      <c r="B7" s="648"/>
      <c r="C7" s="648"/>
      <c r="D7" s="648"/>
      <c r="E7" s="649"/>
    </row>
    <row r="8" spans="1:5" s="334" customFormat="1" ht="12" customHeight="1" thickBot="1" x14ac:dyDescent="0.25">
      <c r="A8" s="179" t="s">
        <v>12</v>
      </c>
      <c r="B8" s="215" t="s">
        <v>476</v>
      </c>
      <c r="C8" s="279">
        <f>SUM(C9:C19)</f>
        <v>100000</v>
      </c>
      <c r="D8" s="279">
        <f>SUM(D9:D19)</f>
        <v>0</v>
      </c>
      <c r="E8" s="326">
        <f>SUM(E9:E19)</f>
        <v>816435</v>
      </c>
    </row>
    <row r="9" spans="1:5" s="334" customFormat="1" ht="12" customHeight="1" x14ac:dyDescent="0.2">
      <c r="A9" s="411" t="s">
        <v>90</v>
      </c>
      <c r="B9" s="10" t="s">
        <v>234</v>
      </c>
      <c r="C9" s="566"/>
      <c r="D9" s="566"/>
      <c r="E9" s="583">
        <f>C9+D9</f>
        <v>0</v>
      </c>
    </row>
    <row r="10" spans="1:5" s="334" customFormat="1" ht="12" customHeight="1" x14ac:dyDescent="0.2">
      <c r="A10" s="412" t="s">
        <v>91</v>
      </c>
      <c r="B10" s="8" t="s">
        <v>235</v>
      </c>
      <c r="C10" s="276">
        <v>100000</v>
      </c>
      <c r="D10" s="589"/>
      <c r="E10" s="564">
        <v>663005</v>
      </c>
    </row>
    <row r="11" spans="1:5" s="334" customFormat="1" ht="12" customHeight="1" x14ac:dyDescent="0.2">
      <c r="A11" s="412" t="s">
        <v>92</v>
      </c>
      <c r="B11" s="8" t="s">
        <v>236</v>
      </c>
      <c r="C11" s="276"/>
      <c r="D11" s="589"/>
      <c r="E11" s="564">
        <f t="shared" ref="E11:E25" si="0">C11+D11</f>
        <v>0</v>
      </c>
    </row>
    <row r="12" spans="1:5" s="334" customFormat="1" ht="12" customHeight="1" x14ac:dyDescent="0.2">
      <c r="A12" s="412" t="s">
        <v>93</v>
      </c>
      <c r="B12" s="8" t="s">
        <v>237</v>
      </c>
      <c r="C12" s="276"/>
      <c r="D12" s="589"/>
      <c r="E12" s="564">
        <f t="shared" si="0"/>
        <v>0</v>
      </c>
    </row>
    <row r="13" spans="1:5" s="334" customFormat="1" ht="12" customHeight="1" x14ac:dyDescent="0.2">
      <c r="A13" s="412" t="s">
        <v>137</v>
      </c>
      <c r="B13" s="8" t="s">
        <v>238</v>
      </c>
      <c r="C13" s="276"/>
      <c r="D13" s="589"/>
      <c r="E13" s="564">
        <f t="shared" si="0"/>
        <v>0</v>
      </c>
    </row>
    <row r="14" spans="1:5" s="334" customFormat="1" ht="12" customHeight="1" x14ac:dyDescent="0.2">
      <c r="A14" s="412" t="s">
        <v>94</v>
      </c>
      <c r="B14" s="8" t="s">
        <v>360</v>
      </c>
      <c r="C14" s="276"/>
      <c r="D14" s="589"/>
      <c r="E14" s="564">
        <v>132024</v>
      </c>
    </row>
    <row r="15" spans="1:5" s="334" customFormat="1" ht="12" customHeight="1" x14ac:dyDescent="0.2">
      <c r="A15" s="412" t="s">
        <v>95</v>
      </c>
      <c r="B15" s="7" t="s">
        <v>361</v>
      </c>
      <c r="C15" s="276"/>
      <c r="D15" s="589"/>
      <c r="E15" s="564">
        <f t="shared" si="0"/>
        <v>0</v>
      </c>
    </row>
    <row r="16" spans="1:5" s="334" customFormat="1" ht="12" customHeight="1" x14ac:dyDescent="0.2">
      <c r="A16" s="412" t="s">
        <v>105</v>
      </c>
      <c r="B16" s="8" t="s">
        <v>241</v>
      </c>
      <c r="C16" s="563"/>
      <c r="D16" s="590"/>
      <c r="E16" s="562">
        <v>18</v>
      </c>
    </row>
    <row r="17" spans="1:5" s="420" customFormat="1" ht="12" customHeight="1" x14ac:dyDescent="0.2">
      <c r="A17" s="412" t="s">
        <v>106</v>
      </c>
      <c r="B17" s="8" t="s">
        <v>242</v>
      </c>
      <c r="C17" s="276"/>
      <c r="D17" s="589"/>
      <c r="E17" s="564">
        <f t="shared" si="0"/>
        <v>0</v>
      </c>
    </row>
    <row r="18" spans="1:5" s="420" customFormat="1" ht="12" customHeight="1" x14ac:dyDescent="0.2">
      <c r="A18" s="412" t="s">
        <v>107</v>
      </c>
      <c r="B18" s="8" t="s">
        <v>396</v>
      </c>
      <c r="C18" s="278"/>
      <c r="D18" s="591"/>
      <c r="E18" s="584">
        <f t="shared" si="0"/>
        <v>0</v>
      </c>
    </row>
    <row r="19" spans="1:5" s="420" customFormat="1" ht="12" customHeight="1" thickBot="1" x14ac:dyDescent="0.25">
      <c r="A19" s="412" t="s">
        <v>108</v>
      </c>
      <c r="B19" s="7" t="s">
        <v>243</v>
      </c>
      <c r="C19" s="278"/>
      <c r="D19" s="591"/>
      <c r="E19" s="584">
        <v>21388</v>
      </c>
    </row>
    <row r="20" spans="1:5" s="334" customFormat="1" ht="12" customHeight="1" thickBot="1" x14ac:dyDescent="0.25">
      <c r="A20" s="179" t="s">
        <v>13</v>
      </c>
      <c r="B20" s="215" t="s">
        <v>362</v>
      </c>
      <c r="C20" s="279">
        <f>SUM(C21:C23)</f>
        <v>0</v>
      </c>
      <c r="D20" s="558">
        <f>SUM(D21:D23)</f>
        <v>0</v>
      </c>
      <c r="E20" s="326">
        <f>SUM(E21:E23)</f>
        <v>0</v>
      </c>
    </row>
    <row r="21" spans="1:5" s="420" customFormat="1" ht="12" customHeight="1" x14ac:dyDescent="0.2">
      <c r="A21" s="412" t="s">
        <v>96</v>
      </c>
      <c r="B21" s="9" t="s">
        <v>215</v>
      </c>
      <c r="C21" s="276"/>
      <c r="D21" s="589"/>
      <c r="E21" s="564">
        <f t="shared" si="0"/>
        <v>0</v>
      </c>
    </row>
    <row r="22" spans="1:5" s="420" customFormat="1" ht="12" customHeight="1" x14ac:dyDescent="0.2">
      <c r="A22" s="412" t="s">
        <v>97</v>
      </c>
      <c r="B22" s="8" t="s">
        <v>363</v>
      </c>
      <c r="C22" s="276"/>
      <c r="D22" s="589"/>
      <c r="E22" s="564">
        <f t="shared" si="0"/>
        <v>0</v>
      </c>
    </row>
    <row r="23" spans="1:5" s="420" customFormat="1" ht="12" customHeight="1" x14ac:dyDescent="0.2">
      <c r="A23" s="412" t="s">
        <v>98</v>
      </c>
      <c r="B23" s="8" t="s">
        <v>364</v>
      </c>
      <c r="C23" s="276"/>
      <c r="D23" s="589"/>
      <c r="E23" s="564">
        <f t="shared" si="0"/>
        <v>0</v>
      </c>
    </row>
    <row r="24" spans="1:5" s="420" customFormat="1" ht="12" customHeight="1" thickBot="1" x14ac:dyDescent="0.25">
      <c r="A24" s="412" t="s">
        <v>99</v>
      </c>
      <c r="B24" s="8" t="s">
        <v>481</v>
      </c>
      <c r="C24" s="276"/>
      <c r="D24" s="589"/>
      <c r="E24" s="564">
        <f t="shared" si="0"/>
        <v>0</v>
      </c>
    </row>
    <row r="25" spans="1:5" s="420" customFormat="1" ht="12" customHeight="1" thickBot="1" x14ac:dyDescent="0.25">
      <c r="A25" s="182" t="s">
        <v>14</v>
      </c>
      <c r="B25" s="133" t="s">
        <v>154</v>
      </c>
      <c r="C25" s="585"/>
      <c r="D25" s="592"/>
      <c r="E25" s="326">
        <f t="shared" si="0"/>
        <v>0</v>
      </c>
    </row>
    <row r="26" spans="1:5" s="420" customFormat="1" ht="12" customHeight="1" thickBot="1" x14ac:dyDescent="0.25">
      <c r="A26" s="182" t="s">
        <v>15</v>
      </c>
      <c r="B26" s="133" t="s">
        <v>365</v>
      </c>
      <c r="C26" s="279">
        <f>+C27+C28</f>
        <v>0</v>
      </c>
      <c r="D26" s="558">
        <f>+D27+D28</f>
        <v>0</v>
      </c>
      <c r="E26" s="326">
        <f>+E27+E28+E29</f>
        <v>0</v>
      </c>
    </row>
    <row r="27" spans="1:5" s="420" customFormat="1" ht="12" customHeight="1" x14ac:dyDescent="0.2">
      <c r="A27" s="413" t="s">
        <v>225</v>
      </c>
      <c r="B27" s="414" t="s">
        <v>363</v>
      </c>
      <c r="C27" s="561"/>
      <c r="D27" s="593"/>
      <c r="E27" s="560">
        <f>C27+D27</f>
        <v>0</v>
      </c>
    </row>
    <row r="28" spans="1:5" s="420" customFormat="1" ht="12" customHeight="1" x14ac:dyDescent="0.2">
      <c r="A28" s="413" t="s">
        <v>226</v>
      </c>
      <c r="B28" s="415" t="s">
        <v>366</v>
      </c>
      <c r="C28" s="280"/>
      <c r="D28" s="594"/>
      <c r="E28" s="564">
        <f>C28+D28</f>
        <v>0</v>
      </c>
    </row>
    <row r="29" spans="1:5" s="420" customFormat="1" ht="12" customHeight="1" thickBot="1" x14ac:dyDescent="0.25">
      <c r="A29" s="412" t="s">
        <v>227</v>
      </c>
      <c r="B29" s="147" t="s">
        <v>482</v>
      </c>
      <c r="C29" s="586"/>
      <c r="D29" s="595"/>
      <c r="E29" s="584">
        <f>C29+D29</f>
        <v>0</v>
      </c>
    </row>
    <row r="30" spans="1:5" s="420" customFormat="1" ht="12" customHeight="1" thickBot="1" x14ac:dyDescent="0.25">
      <c r="A30" s="182" t="s">
        <v>16</v>
      </c>
      <c r="B30" s="133" t="s">
        <v>367</v>
      </c>
      <c r="C30" s="279">
        <f>+C31+C32+C33</f>
        <v>0</v>
      </c>
      <c r="D30" s="279">
        <f>+D31+D32+D33</f>
        <v>0</v>
      </c>
      <c r="E30" s="596">
        <f>C30+D30</f>
        <v>0</v>
      </c>
    </row>
    <row r="31" spans="1:5" s="420" customFormat="1" ht="12" customHeight="1" x14ac:dyDescent="0.2">
      <c r="A31" s="413" t="s">
        <v>83</v>
      </c>
      <c r="B31" s="414" t="s">
        <v>248</v>
      </c>
      <c r="C31" s="561"/>
      <c r="D31" s="593"/>
      <c r="E31" s="597"/>
    </row>
    <row r="32" spans="1:5" s="420" customFormat="1" ht="12" customHeight="1" x14ac:dyDescent="0.2">
      <c r="A32" s="413" t="s">
        <v>84</v>
      </c>
      <c r="B32" s="415" t="s">
        <v>249</v>
      </c>
      <c r="C32" s="280"/>
      <c r="D32" s="594"/>
      <c r="E32" s="560">
        <f>C32+D32</f>
        <v>0</v>
      </c>
    </row>
    <row r="33" spans="1:5" s="420" customFormat="1" ht="12" customHeight="1" thickBot="1" x14ac:dyDescent="0.25">
      <c r="A33" s="412" t="s">
        <v>85</v>
      </c>
      <c r="B33" s="147" t="s">
        <v>250</v>
      </c>
      <c r="C33" s="586"/>
      <c r="D33" s="598"/>
      <c r="E33" s="553">
        <f>C33+D33</f>
        <v>0</v>
      </c>
    </row>
    <row r="34" spans="1:5" s="334" customFormat="1" ht="12" customHeight="1" thickBot="1" x14ac:dyDescent="0.25">
      <c r="A34" s="182" t="s">
        <v>17</v>
      </c>
      <c r="B34" s="133" t="s">
        <v>336</v>
      </c>
      <c r="C34" s="585"/>
      <c r="D34" s="592"/>
      <c r="E34" s="283">
        <v>270000</v>
      </c>
    </row>
    <row r="35" spans="1:5" s="334" customFormat="1" ht="12" customHeight="1" thickBot="1" x14ac:dyDescent="0.25">
      <c r="A35" s="182" t="s">
        <v>18</v>
      </c>
      <c r="B35" s="133" t="s">
        <v>368</v>
      </c>
      <c r="C35" s="585"/>
      <c r="D35" s="592"/>
      <c r="E35" s="326">
        <f>C35+D35</f>
        <v>0</v>
      </c>
    </row>
    <row r="36" spans="1:5" s="334" customFormat="1" ht="12" customHeight="1" thickBot="1" x14ac:dyDescent="0.25">
      <c r="A36" s="179" t="s">
        <v>19</v>
      </c>
      <c r="B36" s="133" t="s">
        <v>483</v>
      </c>
      <c r="C36" s="279">
        <f>+C8+C20+C25+C26+C30+C34+C35</f>
        <v>100000</v>
      </c>
      <c r="D36" s="558">
        <f>+D8+D20+D25+D26+D30+D34+D35</f>
        <v>0</v>
      </c>
      <c r="E36" s="326">
        <f>E34+E8</f>
        <v>1086435</v>
      </c>
    </row>
    <row r="37" spans="1:5" s="334" customFormat="1" ht="12" customHeight="1" thickBot="1" x14ac:dyDescent="0.25">
      <c r="A37" s="216" t="s">
        <v>20</v>
      </c>
      <c r="B37" s="133" t="s">
        <v>370</v>
      </c>
      <c r="C37" s="279">
        <f>+C38+C39+C40</f>
        <v>73327349</v>
      </c>
      <c r="D37" s="558">
        <f>+D38+D39+D40</f>
        <v>0</v>
      </c>
      <c r="E37" s="326">
        <f>E38+E40</f>
        <v>69808865</v>
      </c>
    </row>
    <row r="38" spans="1:5" s="334" customFormat="1" ht="12" customHeight="1" x14ac:dyDescent="0.2">
      <c r="A38" s="413" t="s">
        <v>371</v>
      </c>
      <c r="B38" s="414" t="s">
        <v>197</v>
      </c>
      <c r="C38" s="561">
        <v>1545000</v>
      </c>
      <c r="D38" s="593"/>
      <c r="E38" s="597">
        <v>1546228</v>
      </c>
    </row>
    <row r="39" spans="1:5" s="334" customFormat="1" ht="12" customHeight="1" x14ac:dyDescent="0.2">
      <c r="A39" s="413" t="s">
        <v>372</v>
      </c>
      <c r="B39" s="415" t="s">
        <v>2</v>
      </c>
      <c r="C39" s="280"/>
      <c r="D39" s="594"/>
      <c r="E39" s="560">
        <f>C39+D39</f>
        <v>0</v>
      </c>
    </row>
    <row r="40" spans="1:5" s="420" customFormat="1" ht="12" customHeight="1" thickBot="1" x14ac:dyDescent="0.25">
      <c r="A40" s="412" t="s">
        <v>373</v>
      </c>
      <c r="B40" s="147" t="s">
        <v>374</v>
      </c>
      <c r="C40" s="586">
        <v>71782349</v>
      </c>
      <c r="D40" s="598"/>
      <c r="E40" s="553">
        <v>68262637</v>
      </c>
    </row>
    <row r="41" spans="1:5" s="420" customFormat="1" ht="15" customHeight="1" thickBot="1" x14ac:dyDescent="0.25">
      <c r="A41" s="216" t="s">
        <v>21</v>
      </c>
      <c r="B41" s="217" t="s">
        <v>375</v>
      </c>
      <c r="C41" s="588">
        <f>+C36+C37</f>
        <v>73427349</v>
      </c>
      <c r="D41" s="599">
        <f>+D36+D37</f>
        <v>0</v>
      </c>
      <c r="E41" s="283">
        <f>E37+E36</f>
        <v>70895300</v>
      </c>
    </row>
    <row r="42" spans="1:5" s="420" customFormat="1" ht="15" customHeight="1" x14ac:dyDescent="0.2">
      <c r="A42" s="218"/>
      <c r="B42" s="219"/>
      <c r="C42" s="327"/>
      <c r="E42" s="600"/>
    </row>
    <row r="43" spans="1:5" ht="13.5" thickBot="1" x14ac:dyDescent="0.25">
      <c r="A43" s="220"/>
      <c r="B43" s="221"/>
      <c r="C43" s="328"/>
    </row>
    <row r="44" spans="1:5" s="419" customFormat="1" ht="16.5" customHeight="1" thickBot="1" x14ac:dyDescent="0.25">
      <c r="A44" s="647" t="s">
        <v>51</v>
      </c>
      <c r="B44" s="648"/>
      <c r="C44" s="648"/>
      <c r="D44" s="648"/>
      <c r="E44" s="649"/>
    </row>
    <row r="45" spans="1:5" s="421" customFormat="1" ht="12" customHeight="1" thickBot="1" x14ac:dyDescent="0.25">
      <c r="A45" s="182" t="s">
        <v>12</v>
      </c>
      <c r="B45" s="133" t="s">
        <v>376</v>
      </c>
      <c r="C45" s="279">
        <f>SUM(C46:C50)</f>
        <v>70620649</v>
      </c>
      <c r="D45" s="558">
        <f>SUM(D46:D50)</f>
        <v>-1322322</v>
      </c>
      <c r="E45" s="326">
        <f>SUM(E46:E50)</f>
        <v>69298327</v>
      </c>
    </row>
    <row r="46" spans="1:5" ht="12" customHeight="1" x14ac:dyDescent="0.2">
      <c r="A46" s="412" t="s">
        <v>90</v>
      </c>
      <c r="B46" s="9" t="s">
        <v>43</v>
      </c>
      <c r="C46" s="561">
        <v>36414171</v>
      </c>
      <c r="D46" s="593">
        <f>E46-C46</f>
        <v>-2433193</v>
      </c>
      <c r="E46" s="560">
        <v>33980978</v>
      </c>
    </row>
    <row r="47" spans="1:5" ht="12" customHeight="1" x14ac:dyDescent="0.2">
      <c r="A47" s="412" t="s">
        <v>91</v>
      </c>
      <c r="B47" s="8" t="s">
        <v>163</v>
      </c>
      <c r="C47" s="86">
        <v>9824578</v>
      </c>
      <c r="D47" s="593">
        <f>E47-C47</f>
        <v>45311</v>
      </c>
      <c r="E47" s="556">
        <v>9869889</v>
      </c>
    </row>
    <row r="48" spans="1:5" ht="12" customHeight="1" x14ac:dyDescent="0.2">
      <c r="A48" s="412" t="s">
        <v>92</v>
      </c>
      <c r="B48" s="8" t="s">
        <v>128</v>
      </c>
      <c r="C48" s="86">
        <v>24381900</v>
      </c>
      <c r="D48" s="593">
        <f>E48-C48</f>
        <v>1065560</v>
      </c>
      <c r="E48" s="556">
        <v>25447460</v>
      </c>
    </row>
    <row r="49" spans="1:5" ht="12" customHeight="1" x14ac:dyDescent="0.2">
      <c r="A49" s="412" t="s">
        <v>93</v>
      </c>
      <c r="B49" s="8" t="s">
        <v>164</v>
      </c>
      <c r="C49" s="86"/>
      <c r="D49" s="593">
        <f>E49-C49</f>
        <v>0</v>
      </c>
      <c r="E49" s="556">
        <v>0</v>
      </c>
    </row>
    <row r="50" spans="1:5" ht="12" customHeight="1" thickBot="1" x14ac:dyDescent="0.25">
      <c r="A50" s="412" t="s">
        <v>137</v>
      </c>
      <c r="B50" s="8" t="s">
        <v>165</v>
      </c>
      <c r="C50" s="86"/>
      <c r="D50" s="593">
        <f>E50-C50</f>
        <v>0</v>
      </c>
      <c r="E50" s="556">
        <v>0</v>
      </c>
    </row>
    <row r="51" spans="1:5" ht="12" customHeight="1" thickBot="1" x14ac:dyDescent="0.25">
      <c r="A51" s="182" t="s">
        <v>13</v>
      </c>
      <c r="B51" s="133" t="s">
        <v>377</v>
      </c>
      <c r="C51" s="279">
        <f>SUM(C52:C54)</f>
        <v>2806700</v>
      </c>
      <c r="D51" s="558">
        <f>SUM(D52:D54)</f>
        <v>-1209727</v>
      </c>
      <c r="E51" s="326">
        <f>SUM(E52:E54)</f>
        <v>1596973</v>
      </c>
    </row>
    <row r="52" spans="1:5" s="421" customFormat="1" ht="12" customHeight="1" x14ac:dyDescent="0.2">
      <c r="A52" s="412" t="s">
        <v>96</v>
      </c>
      <c r="B52" s="9" t="s">
        <v>187</v>
      </c>
      <c r="C52" s="561">
        <v>2806700</v>
      </c>
      <c r="D52" s="593">
        <f>E52-C52</f>
        <v>-1209727</v>
      </c>
      <c r="E52" s="560">
        <v>1596973</v>
      </c>
    </row>
    <row r="53" spans="1:5" ht="12" customHeight="1" x14ac:dyDescent="0.2">
      <c r="A53" s="412" t="s">
        <v>97</v>
      </c>
      <c r="B53" s="8" t="s">
        <v>167</v>
      </c>
      <c r="C53" s="86"/>
      <c r="D53" s="601"/>
      <c r="E53" s="556">
        <f>C53+D53</f>
        <v>0</v>
      </c>
    </row>
    <row r="54" spans="1:5" ht="12" customHeight="1" x14ac:dyDescent="0.2">
      <c r="A54" s="412" t="s">
        <v>98</v>
      </c>
      <c r="B54" s="8" t="s">
        <v>52</v>
      </c>
      <c r="C54" s="86"/>
      <c r="D54" s="601"/>
      <c r="E54" s="556">
        <f>C54+D54</f>
        <v>0</v>
      </c>
    </row>
    <row r="55" spans="1:5" ht="12" customHeight="1" thickBot="1" x14ac:dyDescent="0.25">
      <c r="A55" s="412" t="s">
        <v>99</v>
      </c>
      <c r="B55" s="8" t="s">
        <v>480</v>
      </c>
      <c r="C55" s="86"/>
      <c r="D55" s="601"/>
      <c r="E55" s="556">
        <f>C55+D55</f>
        <v>0</v>
      </c>
    </row>
    <row r="56" spans="1:5" ht="15" customHeight="1" thickBot="1" x14ac:dyDescent="0.25">
      <c r="A56" s="182" t="s">
        <v>14</v>
      </c>
      <c r="B56" s="133" t="s">
        <v>7</v>
      </c>
      <c r="C56" s="585"/>
      <c r="D56" s="592"/>
      <c r="E56" s="326">
        <f>C56+D56</f>
        <v>0</v>
      </c>
    </row>
    <row r="57" spans="1:5" ht="13.5" thickBot="1" x14ac:dyDescent="0.25">
      <c r="A57" s="182" t="s">
        <v>15</v>
      </c>
      <c r="B57" s="224" t="s">
        <v>486</v>
      </c>
      <c r="C57" s="588">
        <f>+C45+C51+C56</f>
        <v>73427349</v>
      </c>
      <c r="D57" s="599">
        <f>+D45+D51+D56</f>
        <v>-2532049</v>
      </c>
      <c r="E57" s="329">
        <f>+E45+E51+E56</f>
        <v>70895300</v>
      </c>
    </row>
    <row r="58" spans="1:5" ht="15" customHeight="1" thickBot="1" x14ac:dyDescent="0.25">
      <c r="C58" s="331"/>
      <c r="E58" s="331"/>
    </row>
    <row r="59" spans="1:5" ht="14.25" customHeight="1" thickBot="1" x14ac:dyDescent="0.25">
      <c r="A59" s="227" t="s">
        <v>475</v>
      </c>
      <c r="B59" s="228"/>
      <c r="C59" s="579">
        <v>13</v>
      </c>
      <c r="D59" s="579">
        <v>-1</v>
      </c>
      <c r="E59" s="580">
        <f>C59+D59</f>
        <v>12</v>
      </c>
    </row>
    <row r="60" spans="1:5" ht="13.5" thickBot="1" x14ac:dyDescent="0.25">
      <c r="A60" s="227" t="s">
        <v>182</v>
      </c>
      <c r="B60" s="228"/>
      <c r="C60" s="579">
        <v>13</v>
      </c>
      <c r="D60" s="579">
        <v>-1</v>
      </c>
      <c r="E60" s="580">
        <f>C60+D60</f>
        <v>12</v>
      </c>
    </row>
    <row r="62" spans="1:5" x14ac:dyDescent="0.2">
      <c r="A62" s="655" t="s">
        <v>636</v>
      </c>
      <c r="B62" s="655"/>
      <c r="C62" s="655"/>
      <c r="D62" s="655"/>
    </row>
  </sheetData>
  <sheetProtection formatCells="0"/>
  <mergeCells count="5">
    <mergeCell ref="B2:D2"/>
    <mergeCell ref="B3:D3"/>
    <mergeCell ref="A7:E7"/>
    <mergeCell ref="A44:E44"/>
    <mergeCell ref="A62:D6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C3546-ADBE-4632-9675-8E82C72D6C28}">
  <sheetPr>
    <tabColor rgb="FF92D050"/>
  </sheetPr>
  <dimension ref="A1:E62"/>
  <sheetViews>
    <sheetView zoomScale="145" zoomScaleNormal="145" workbookViewId="0">
      <selection activeCell="F5" sqref="F5"/>
    </sheetView>
  </sheetViews>
  <sheetFormatPr defaultRowHeight="12.75" x14ac:dyDescent="0.2"/>
  <cols>
    <col min="1" max="1" width="13.83203125" style="225" customWidth="1"/>
    <col min="2" max="2" width="54.5" style="226" customWidth="1"/>
    <col min="3" max="5" width="15.83203125" style="226" customWidth="1"/>
    <col min="6" max="16384" width="9.33203125" style="226"/>
  </cols>
  <sheetData>
    <row r="1" spans="1:5" s="205" customFormat="1" ht="16.5" thickBot="1" x14ac:dyDescent="0.25">
      <c r="A1" s="204"/>
      <c r="B1" s="206"/>
      <c r="C1" s="2"/>
      <c r="D1" s="2"/>
      <c r="E1" s="568" t="s">
        <v>638</v>
      </c>
    </row>
    <row r="2" spans="1:5" s="417" customFormat="1" ht="25.5" customHeight="1" thickBot="1" x14ac:dyDescent="0.25">
      <c r="A2" s="581" t="s">
        <v>625</v>
      </c>
      <c r="B2" s="656" t="s">
        <v>626</v>
      </c>
      <c r="C2" s="648"/>
      <c r="D2" s="657"/>
      <c r="E2" s="582" t="s">
        <v>54</v>
      </c>
    </row>
    <row r="3" spans="1:5" s="417" customFormat="1" ht="24.75" thickBot="1" x14ac:dyDescent="0.25">
      <c r="A3" s="581" t="s">
        <v>179</v>
      </c>
      <c r="B3" s="652" t="s">
        <v>378</v>
      </c>
      <c r="C3" s="653"/>
      <c r="D3" s="654"/>
      <c r="E3" s="582" t="s">
        <v>53</v>
      </c>
    </row>
    <row r="4" spans="1:5" s="418" customFormat="1" ht="15.95" customHeight="1" thickBot="1" x14ac:dyDescent="0.3">
      <c r="A4" s="208"/>
      <c r="B4" s="208"/>
      <c r="C4" s="209"/>
      <c r="D4" s="99"/>
      <c r="E4" s="209"/>
    </row>
    <row r="5" spans="1:5" ht="36.75" thickBot="1" x14ac:dyDescent="0.25">
      <c r="A5" s="369" t="s">
        <v>181</v>
      </c>
      <c r="B5" s="210" t="s">
        <v>521</v>
      </c>
      <c r="C5" s="24" t="s">
        <v>596</v>
      </c>
      <c r="D5" s="24" t="s">
        <v>595</v>
      </c>
      <c r="E5" s="42" t="s">
        <v>601</v>
      </c>
    </row>
    <row r="6" spans="1:5" s="419" customFormat="1" ht="12.95" customHeight="1" thickBot="1" x14ac:dyDescent="0.25">
      <c r="A6" s="179" t="s">
        <v>453</v>
      </c>
      <c r="B6" s="180" t="s">
        <v>454</v>
      </c>
      <c r="C6" s="180" t="s">
        <v>455</v>
      </c>
      <c r="D6" s="573" t="s">
        <v>457</v>
      </c>
      <c r="E6" s="534" t="s">
        <v>594</v>
      </c>
    </row>
    <row r="7" spans="1:5" s="419" customFormat="1" ht="15.95" customHeight="1" thickBot="1" x14ac:dyDescent="0.25">
      <c r="A7" s="647" t="s">
        <v>50</v>
      </c>
      <c r="B7" s="648"/>
      <c r="C7" s="648"/>
      <c r="D7" s="648"/>
      <c r="E7" s="649"/>
    </row>
    <row r="8" spans="1:5" s="334" customFormat="1" ht="12" customHeight="1" thickBot="1" x14ac:dyDescent="0.25">
      <c r="A8" s="179" t="s">
        <v>12</v>
      </c>
      <c r="B8" s="215" t="s">
        <v>476</v>
      </c>
      <c r="C8" s="279">
        <f>SUM(C9:C19)</f>
        <v>100000</v>
      </c>
      <c r="D8" s="279">
        <f>SUM(D9:D19)</f>
        <v>0</v>
      </c>
      <c r="E8" s="326">
        <f>SUM(E9:E19)</f>
        <v>816435</v>
      </c>
    </row>
    <row r="9" spans="1:5" s="334" customFormat="1" ht="12" customHeight="1" x14ac:dyDescent="0.2">
      <c r="A9" s="411" t="s">
        <v>90</v>
      </c>
      <c r="B9" s="10" t="s">
        <v>234</v>
      </c>
      <c r="C9" s="566"/>
      <c r="D9" s="566"/>
      <c r="E9" s="583">
        <f>C9+D9</f>
        <v>0</v>
      </c>
    </row>
    <row r="10" spans="1:5" s="334" customFormat="1" ht="12" customHeight="1" x14ac:dyDescent="0.2">
      <c r="A10" s="412" t="s">
        <v>91</v>
      </c>
      <c r="B10" s="8" t="s">
        <v>235</v>
      </c>
      <c r="C10" s="276">
        <v>100000</v>
      </c>
      <c r="D10" s="589"/>
      <c r="E10" s="564">
        <v>663005</v>
      </c>
    </row>
    <row r="11" spans="1:5" s="334" customFormat="1" ht="12" customHeight="1" x14ac:dyDescent="0.2">
      <c r="A11" s="412" t="s">
        <v>92</v>
      </c>
      <c r="B11" s="8" t="s">
        <v>236</v>
      </c>
      <c r="C11" s="276"/>
      <c r="D11" s="589"/>
      <c r="E11" s="564">
        <f t="shared" ref="E11:E25" si="0">C11+D11</f>
        <v>0</v>
      </c>
    </row>
    <row r="12" spans="1:5" s="334" customFormat="1" ht="12" customHeight="1" x14ac:dyDescent="0.2">
      <c r="A12" s="412" t="s">
        <v>93</v>
      </c>
      <c r="B12" s="8" t="s">
        <v>237</v>
      </c>
      <c r="C12" s="276"/>
      <c r="D12" s="589"/>
      <c r="E12" s="564">
        <f t="shared" si="0"/>
        <v>0</v>
      </c>
    </row>
    <row r="13" spans="1:5" s="334" customFormat="1" ht="12" customHeight="1" x14ac:dyDescent="0.2">
      <c r="A13" s="412" t="s">
        <v>137</v>
      </c>
      <c r="B13" s="8" t="s">
        <v>238</v>
      </c>
      <c r="C13" s="276"/>
      <c r="D13" s="589"/>
      <c r="E13" s="564">
        <f t="shared" si="0"/>
        <v>0</v>
      </c>
    </row>
    <row r="14" spans="1:5" s="334" customFormat="1" ht="12" customHeight="1" x14ac:dyDescent="0.2">
      <c r="A14" s="412" t="s">
        <v>94</v>
      </c>
      <c r="B14" s="8" t="s">
        <v>360</v>
      </c>
      <c r="C14" s="276"/>
      <c r="D14" s="589"/>
      <c r="E14" s="564">
        <v>132024</v>
      </c>
    </row>
    <row r="15" spans="1:5" s="334" customFormat="1" ht="12" customHeight="1" x14ac:dyDescent="0.2">
      <c r="A15" s="412" t="s">
        <v>95</v>
      </c>
      <c r="B15" s="7" t="s">
        <v>361</v>
      </c>
      <c r="C15" s="276"/>
      <c r="D15" s="589"/>
      <c r="E15" s="564">
        <f t="shared" si="0"/>
        <v>0</v>
      </c>
    </row>
    <row r="16" spans="1:5" s="334" customFormat="1" ht="12" customHeight="1" x14ac:dyDescent="0.2">
      <c r="A16" s="412" t="s">
        <v>105</v>
      </c>
      <c r="B16" s="8" t="s">
        <v>241</v>
      </c>
      <c r="C16" s="563"/>
      <c r="D16" s="590"/>
      <c r="E16" s="562">
        <v>18</v>
      </c>
    </row>
    <row r="17" spans="1:5" s="420" customFormat="1" ht="12" customHeight="1" x14ac:dyDescent="0.2">
      <c r="A17" s="412" t="s">
        <v>106</v>
      </c>
      <c r="B17" s="8" t="s">
        <v>242</v>
      </c>
      <c r="C17" s="276"/>
      <c r="D17" s="589"/>
      <c r="E17" s="564">
        <f t="shared" si="0"/>
        <v>0</v>
      </c>
    </row>
    <row r="18" spans="1:5" s="420" customFormat="1" ht="12" customHeight="1" x14ac:dyDescent="0.2">
      <c r="A18" s="412" t="s">
        <v>107</v>
      </c>
      <c r="B18" s="8" t="s">
        <v>396</v>
      </c>
      <c r="C18" s="278"/>
      <c r="D18" s="591"/>
      <c r="E18" s="584">
        <f t="shared" si="0"/>
        <v>0</v>
      </c>
    </row>
    <row r="19" spans="1:5" s="420" customFormat="1" ht="12" customHeight="1" thickBot="1" x14ac:dyDescent="0.25">
      <c r="A19" s="412" t="s">
        <v>108</v>
      </c>
      <c r="B19" s="7" t="s">
        <v>243</v>
      </c>
      <c r="C19" s="278"/>
      <c r="D19" s="591"/>
      <c r="E19" s="584">
        <v>21388</v>
      </c>
    </row>
    <row r="20" spans="1:5" s="334" customFormat="1" ht="12" customHeight="1" thickBot="1" x14ac:dyDescent="0.25">
      <c r="A20" s="179" t="s">
        <v>13</v>
      </c>
      <c r="B20" s="215" t="s">
        <v>362</v>
      </c>
      <c r="C20" s="279">
        <f>SUM(C21:C23)</f>
        <v>0</v>
      </c>
      <c r="D20" s="558">
        <f>SUM(D21:D23)</f>
        <v>0</v>
      </c>
      <c r="E20" s="326">
        <f>SUM(E21:E23)</f>
        <v>0</v>
      </c>
    </row>
    <row r="21" spans="1:5" s="420" customFormat="1" ht="12" customHeight="1" x14ac:dyDescent="0.2">
      <c r="A21" s="412" t="s">
        <v>96</v>
      </c>
      <c r="B21" s="9" t="s">
        <v>215</v>
      </c>
      <c r="C21" s="276"/>
      <c r="D21" s="589"/>
      <c r="E21" s="564">
        <f t="shared" si="0"/>
        <v>0</v>
      </c>
    </row>
    <row r="22" spans="1:5" s="420" customFormat="1" ht="12" customHeight="1" x14ac:dyDescent="0.2">
      <c r="A22" s="412" t="s">
        <v>97</v>
      </c>
      <c r="B22" s="8" t="s">
        <v>363</v>
      </c>
      <c r="C22" s="276"/>
      <c r="D22" s="589"/>
      <c r="E22" s="564">
        <f t="shared" si="0"/>
        <v>0</v>
      </c>
    </row>
    <row r="23" spans="1:5" s="420" customFormat="1" ht="12" customHeight="1" x14ac:dyDescent="0.2">
      <c r="A23" s="412" t="s">
        <v>98</v>
      </c>
      <c r="B23" s="8" t="s">
        <v>364</v>
      </c>
      <c r="C23" s="276"/>
      <c r="D23" s="589"/>
      <c r="E23" s="564">
        <f t="shared" si="0"/>
        <v>0</v>
      </c>
    </row>
    <row r="24" spans="1:5" s="420" customFormat="1" ht="12" customHeight="1" thickBot="1" x14ac:dyDescent="0.25">
      <c r="A24" s="412" t="s">
        <v>99</v>
      </c>
      <c r="B24" s="8" t="s">
        <v>481</v>
      </c>
      <c r="C24" s="276"/>
      <c r="D24" s="589"/>
      <c r="E24" s="564">
        <f t="shared" si="0"/>
        <v>0</v>
      </c>
    </row>
    <row r="25" spans="1:5" s="420" customFormat="1" ht="12" customHeight="1" thickBot="1" x14ac:dyDescent="0.25">
      <c r="A25" s="182" t="s">
        <v>14</v>
      </c>
      <c r="B25" s="133" t="s">
        <v>154</v>
      </c>
      <c r="C25" s="585"/>
      <c r="D25" s="592"/>
      <c r="E25" s="326">
        <f t="shared" si="0"/>
        <v>0</v>
      </c>
    </row>
    <row r="26" spans="1:5" s="420" customFormat="1" ht="12" customHeight="1" thickBot="1" x14ac:dyDescent="0.25">
      <c r="A26" s="182" t="s">
        <v>15</v>
      </c>
      <c r="B26" s="133" t="s">
        <v>365</v>
      </c>
      <c r="C26" s="279">
        <f>+C27+C28</f>
        <v>0</v>
      </c>
      <c r="D26" s="558">
        <f>+D27+D28</f>
        <v>0</v>
      </c>
      <c r="E26" s="326">
        <f>+E27+E28+E29</f>
        <v>0</v>
      </c>
    </row>
    <row r="27" spans="1:5" s="420" customFormat="1" ht="12" customHeight="1" x14ac:dyDescent="0.2">
      <c r="A27" s="413" t="s">
        <v>225</v>
      </c>
      <c r="B27" s="414" t="s">
        <v>363</v>
      </c>
      <c r="C27" s="561"/>
      <c r="D27" s="593"/>
      <c r="E27" s="560">
        <f>C27+D27</f>
        <v>0</v>
      </c>
    </row>
    <row r="28" spans="1:5" s="420" customFormat="1" ht="12" customHeight="1" x14ac:dyDescent="0.2">
      <c r="A28" s="413" t="s">
        <v>226</v>
      </c>
      <c r="B28" s="415" t="s">
        <v>366</v>
      </c>
      <c r="C28" s="280"/>
      <c r="D28" s="594"/>
      <c r="E28" s="564">
        <f>C28+D28</f>
        <v>0</v>
      </c>
    </row>
    <row r="29" spans="1:5" s="420" customFormat="1" ht="12" customHeight="1" thickBot="1" x14ac:dyDescent="0.25">
      <c r="A29" s="412" t="s">
        <v>227</v>
      </c>
      <c r="B29" s="147" t="s">
        <v>482</v>
      </c>
      <c r="C29" s="586"/>
      <c r="D29" s="595"/>
      <c r="E29" s="584">
        <f>C29+D29</f>
        <v>0</v>
      </c>
    </row>
    <row r="30" spans="1:5" s="420" customFormat="1" ht="12" customHeight="1" thickBot="1" x14ac:dyDescent="0.25">
      <c r="A30" s="182" t="s">
        <v>16</v>
      </c>
      <c r="B30" s="133" t="s">
        <v>367</v>
      </c>
      <c r="C30" s="279">
        <f>+C31+C32+C33</f>
        <v>0</v>
      </c>
      <c r="D30" s="279">
        <f>+D31+D32+D33</f>
        <v>0</v>
      </c>
      <c r="E30" s="596">
        <f>C30+D30</f>
        <v>0</v>
      </c>
    </row>
    <row r="31" spans="1:5" s="420" customFormat="1" ht="12" customHeight="1" x14ac:dyDescent="0.2">
      <c r="A31" s="413" t="s">
        <v>83</v>
      </c>
      <c r="B31" s="414" t="s">
        <v>248</v>
      </c>
      <c r="C31" s="561"/>
      <c r="D31" s="593"/>
      <c r="E31" s="597"/>
    </row>
    <row r="32" spans="1:5" s="420" customFormat="1" ht="12" customHeight="1" x14ac:dyDescent="0.2">
      <c r="A32" s="413" t="s">
        <v>84</v>
      </c>
      <c r="B32" s="415" t="s">
        <v>249</v>
      </c>
      <c r="C32" s="280"/>
      <c r="D32" s="594"/>
      <c r="E32" s="560">
        <f>C32+D32</f>
        <v>0</v>
      </c>
    </row>
    <row r="33" spans="1:5" s="420" customFormat="1" ht="12" customHeight="1" thickBot="1" x14ac:dyDescent="0.25">
      <c r="A33" s="412" t="s">
        <v>85</v>
      </c>
      <c r="B33" s="147" t="s">
        <v>250</v>
      </c>
      <c r="C33" s="586"/>
      <c r="D33" s="598"/>
      <c r="E33" s="553">
        <f>C33+D33</f>
        <v>0</v>
      </c>
    </row>
    <row r="34" spans="1:5" s="334" customFormat="1" ht="12" customHeight="1" thickBot="1" x14ac:dyDescent="0.25">
      <c r="A34" s="182" t="s">
        <v>17</v>
      </c>
      <c r="B34" s="133" t="s">
        <v>336</v>
      </c>
      <c r="C34" s="585"/>
      <c r="D34" s="592"/>
      <c r="E34" s="283">
        <v>270000</v>
      </c>
    </row>
    <row r="35" spans="1:5" s="334" customFormat="1" ht="12" customHeight="1" thickBot="1" x14ac:dyDescent="0.25">
      <c r="A35" s="182" t="s">
        <v>18</v>
      </c>
      <c r="B35" s="133" t="s">
        <v>368</v>
      </c>
      <c r="C35" s="585"/>
      <c r="D35" s="592"/>
      <c r="E35" s="326">
        <f>C35+D35</f>
        <v>0</v>
      </c>
    </row>
    <row r="36" spans="1:5" s="334" customFormat="1" ht="12" customHeight="1" thickBot="1" x14ac:dyDescent="0.25">
      <c r="A36" s="179" t="s">
        <v>19</v>
      </c>
      <c r="B36" s="133" t="s">
        <v>483</v>
      </c>
      <c r="C36" s="279">
        <f>+C8+C20+C25+C26+C30+C34+C35</f>
        <v>100000</v>
      </c>
      <c r="D36" s="558">
        <f>+D8+D20+D25+D26+D30+D34+D35</f>
        <v>0</v>
      </c>
      <c r="E36" s="326">
        <f>E34+E8</f>
        <v>1086435</v>
      </c>
    </row>
    <row r="37" spans="1:5" s="334" customFormat="1" ht="12" customHeight="1" thickBot="1" x14ac:dyDescent="0.25">
      <c r="A37" s="216" t="s">
        <v>20</v>
      </c>
      <c r="B37" s="133" t="s">
        <v>370</v>
      </c>
      <c r="C37" s="279">
        <f>+C38+C39+C40</f>
        <v>73327349</v>
      </c>
      <c r="D37" s="558">
        <f>+D38+D39+D40</f>
        <v>0</v>
      </c>
      <c r="E37" s="326">
        <f>E38+E40</f>
        <v>69808865</v>
      </c>
    </row>
    <row r="38" spans="1:5" s="334" customFormat="1" ht="12" customHeight="1" x14ac:dyDescent="0.2">
      <c r="A38" s="413" t="s">
        <v>371</v>
      </c>
      <c r="B38" s="414" t="s">
        <v>197</v>
      </c>
      <c r="C38" s="561">
        <v>1545000</v>
      </c>
      <c r="D38" s="593"/>
      <c r="E38" s="597">
        <v>1546228</v>
      </c>
    </row>
    <row r="39" spans="1:5" s="334" customFormat="1" ht="12" customHeight="1" x14ac:dyDescent="0.2">
      <c r="A39" s="413" t="s">
        <v>372</v>
      </c>
      <c r="B39" s="415" t="s">
        <v>2</v>
      </c>
      <c r="C39" s="280"/>
      <c r="D39" s="594"/>
      <c r="E39" s="560">
        <f>C39+D39</f>
        <v>0</v>
      </c>
    </row>
    <row r="40" spans="1:5" s="420" customFormat="1" ht="12" customHeight="1" thickBot="1" x14ac:dyDescent="0.25">
      <c r="A40" s="412" t="s">
        <v>373</v>
      </c>
      <c r="B40" s="147" t="s">
        <v>374</v>
      </c>
      <c r="C40" s="586">
        <v>71782349</v>
      </c>
      <c r="D40" s="598"/>
      <c r="E40" s="553">
        <v>68262637</v>
      </c>
    </row>
    <row r="41" spans="1:5" s="420" customFormat="1" ht="15" customHeight="1" thickBot="1" x14ac:dyDescent="0.25">
      <c r="A41" s="216" t="s">
        <v>21</v>
      </c>
      <c r="B41" s="217" t="s">
        <v>375</v>
      </c>
      <c r="C41" s="588">
        <f>+C36+C37</f>
        <v>73427349</v>
      </c>
      <c r="D41" s="599">
        <f>+D36+D37</f>
        <v>0</v>
      </c>
      <c r="E41" s="283">
        <f>E37+E36</f>
        <v>70895300</v>
      </c>
    </row>
    <row r="42" spans="1:5" s="420" customFormat="1" ht="15" customHeight="1" x14ac:dyDescent="0.2">
      <c r="A42" s="218"/>
      <c r="B42" s="219"/>
      <c r="C42" s="327"/>
    </row>
    <row r="43" spans="1:5" ht="13.5" thickBot="1" x14ac:dyDescent="0.25">
      <c r="A43" s="220"/>
      <c r="B43" s="221"/>
      <c r="C43" s="328"/>
    </row>
    <row r="44" spans="1:5" s="419" customFormat="1" ht="16.5" customHeight="1" thickBot="1" x14ac:dyDescent="0.25">
      <c r="A44" s="647" t="s">
        <v>51</v>
      </c>
      <c r="B44" s="648"/>
      <c r="C44" s="648"/>
      <c r="D44" s="648"/>
      <c r="E44" s="649"/>
    </row>
    <row r="45" spans="1:5" s="421" customFormat="1" ht="12" customHeight="1" thickBot="1" x14ac:dyDescent="0.25">
      <c r="A45" s="182" t="s">
        <v>12</v>
      </c>
      <c r="B45" s="133" t="s">
        <v>376</v>
      </c>
      <c r="C45" s="279">
        <f>SUM(C46:C50)</f>
        <v>70620649</v>
      </c>
      <c r="D45" s="558">
        <f>SUM(D46:D50)</f>
        <v>-1322322</v>
      </c>
      <c r="E45" s="326">
        <f>SUM(E46:E50)</f>
        <v>69298327</v>
      </c>
    </row>
    <row r="46" spans="1:5" ht="12" customHeight="1" x14ac:dyDescent="0.2">
      <c r="A46" s="412" t="s">
        <v>90</v>
      </c>
      <c r="B46" s="9" t="s">
        <v>43</v>
      </c>
      <c r="C46" s="561">
        <v>36414171</v>
      </c>
      <c r="D46" s="593">
        <f>E46-C46</f>
        <v>-2433193</v>
      </c>
      <c r="E46" s="560">
        <v>33980978</v>
      </c>
    </row>
    <row r="47" spans="1:5" ht="12" customHeight="1" x14ac:dyDescent="0.2">
      <c r="A47" s="412" t="s">
        <v>91</v>
      </c>
      <c r="B47" s="8" t="s">
        <v>163</v>
      </c>
      <c r="C47" s="86">
        <v>9824578</v>
      </c>
      <c r="D47" s="593">
        <f>E47-C47</f>
        <v>45311</v>
      </c>
      <c r="E47" s="556">
        <v>9869889</v>
      </c>
    </row>
    <row r="48" spans="1:5" ht="12" customHeight="1" x14ac:dyDescent="0.2">
      <c r="A48" s="412" t="s">
        <v>92</v>
      </c>
      <c r="B48" s="8" t="s">
        <v>128</v>
      </c>
      <c r="C48" s="86">
        <v>24381900</v>
      </c>
      <c r="D48" s="593">
        <f>E48-C48</f>
        <v>1065560</v>
      </c>
      <c r="E48" s="556">
        <v>25447460</v>
      </c>
    </row>
    <row r="49" spans="1:5" ht="12" customHeight="1" x14ac:dyDescent="0.2">
      <c r="A49" s="412" t="s">
        <v>93</v>
      </c>
      <c r="B49" s="8" t="s">
        <v>164</v>
      </c>
      <c r="C49" s="86"/>
      <c r="D49" s="593">
        <f>E49-C49</f>
        <v>0</v>
      </c>
      <c r="E49" s="556">
        <v>0</v>
      </c>
    </row>
    <row r="50" spans="1:5" ht="12" customHeight="1" thickBot="1" x14ac:dyDescent="0.25">
      <c r="A50" s="412" t="s">
        <v>137</v>
      </c>
      <c r="B50" s="8" t="s">
        <v>165</v>
      </c>
      <c r="C50" s="86"/>
      <c r="D50" s="593">
        <f>E50-C50</f>
        <v>0</v>
      </c>
      <c r="E50" s="556">
        <v>0</v>
      </c>
    </row>
    <row r="51" spans="1:5" ht="12" customHeight="1" thickBot="1" x14ac:dyDescent="0.25">
      <c r="A51" s="182" t="s">
        <v>13</v>
      </c>
      <c r="B51" s="133" t="s">
        <v>377</v>
      </c>
      <c r="C51" s="279">
        <f>SUM(C52:C54)</f>
        <v>2806700</v>
      </c>
      <c r="D51" s="558">
        <f>SUM(D52:D54)</f>
        <v>-1209727</v>
      </c>
      <c r="E51" s="326">
        <f>SUM(E52:E54)</f>
        <v>1596973</v>
      </c>
    </row>
    <row r="52" spans="1:5" s="421" customFormat="1" ht="12" customHeight="1" x14ac:dyDescent="0.2">
      <c r="A52" s="412" t="s">
        <v>96</v>
      </c>
      <c r="B52" s="9" t="s">
        <v>187</v>
      </c>
      <c r="C52" s="561">
        <v>2806700</v>
      </c>
      <c r="D52" s="593">
        <f>E52-C52</f>
        <v>-1209727</v>
      </c>
      <c r="E52" s="560">
        <v>1596973</v>
      </c>
    </row>
    <row r="53" spans="1:5" ht="12" customHeight="1" x14ac:dyDescent="0.2">
      <c r="A53" s="412" t="s">
        <v>97</v>
      </c>
      <c r="B53" s="8" t="s">
        <v>167</v>
      </c>
      <c r="C53" s="86"/>
      <c r="D53" s="601"/>
      <c r="E53" s="556">
        <f>C53+D53</f>
        <v>0</v>
      </c>
    </row>
    <row r="54" spans="1:5" ht="12" customHeight="1" x14ac:dyDescent="0.2">
      <c r="A54" s="412" t="s">
        <v>98</v>
      </c>
      <c r="B54" s="8" t="s">
        <v>52</v>
      </c>
      <c r="C54" s="86"/>
      <c r="D54" s="601"/>
      <c r="E54" s="556">
        <f>C54+D54</f>
        <v>0</v>
      </c>
    </row>
    <row r="55" spans="1:5" ht="12" customHeight="1" thickBot="1" x14ac:dyDescent="0.25">
      <c r="A55" s="412" t="s">
        <v>99</v>
      </c>
      <c r="B55" s="8" t="s">
        <v>480</v>
      </c>
      <c r="C55" s="86"/>
      <c r="D55" s="601"/>
      <c r="E55" s="556">
        <f>C55+D55</f>
        <v>0</v>
      </c>
    </row>
    <row r="56" spans="1:5" ht="15" customHeight="1" thickBot="1" x14ac:dyDescent="0.25">
      <c r="A56" s="182" t="s">
        <v>14</v>
      </c>
      <c r="B56" s="133" t="s">
        <v>7</v>
      </c>
      <c r="C56" s="585"/>
      <c r="D56" s="592"/>
      <c r="E56" s="326">
        <f>C56+D56</f>
        <v>0</v>
      </c>
    </row>
    <row r="57" spans="1:5" ht="13.5" thickBot="1" x14ac:dyDescent="0.25">
      <c r="A57" s="182" t="s">
        <v>15</v>
      </c>
      <c r="B57" s="224" t="s">
        <v>486</v>
      </c>
      <c r="C57" s="588">
        <f>+C45+C51+C56</f>
        <v>73427349</v>
      </c>
      <c r="D57" s="599">
        <f>+D45+D51+D56</f>
        <v>-2532049</v>
      </c>
      <c r="E57" s="329">
        <f>+E45+E51+E56</f>
        <v>70895300</v>
      </c>
    </row>
    <row r="58" spans="1:5" ht="15" customHeight="1" thickBot="1" x14ac:dyDescent="0.25">
      <c r="C58" s="331"/>
      <c r="E58" s="331"/>
    </row>
    <row r="59" spans="1:5" ht="14.25" customHeight="1" thickBot="1" x14ac:dyDescent="0.25">
      <c r="A59" s="227" t="s">
        <v>475</v>
      </c>
      <c r="B59" s="228"/>
      <c r="C59" s="579">
        <v>13</v>
      </c>
      <c r="D59" s="579">
        <v>-1</v>
      </c>
      <c r="E59" s="580">
        <f>C59+D59</f>
        <v>12</v>
      </c>
    </row>
    <row r="60" spans="1:5" ht="13.5" thickBot="1" x14ac:dyDescent="0.25">
      <c r="A60" s="227" t="s">
        <v>182</v>
      </c>
      <c r="B60" s="228"/>
      <c r="C60" s="579">
        <v>13</v>
      </c>
      <c r="D60" s="579">
        <v>-1</v>
      </c>
      <c r="E60" s="580">
        <f>C60+D60</f>
        <v>12</v>
      </c>
    </row>
    <row r="62" spans="1:5" x14ac:dyDescent="0.2">
      <c r="A62" s="655" t="s">
        <v>637</v>
      </c>
      <c r="B62" s="655"/>
      <c r="C62" s="655"/>
      <c r="D62" s="655"/>
    </row>
  </sheetData>
  <sheetProtection formatCells="0"/>
  <mergeCells count="5">
    <mergeCell ref="B2:D2"/>
    <mergeCell ref="B3:D3"/>
    <mergeCell ref="A7:E7"/>
    <mergeCell ref="A44:E44"/>
    <mergeCell ref="A62:D62"/>
  </mergeCells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138D-6AB8-47D2-A638-84A720103C3C}">
  <sheetPr>
    <tabColor rgb="FF92D050"/>
  </sheetPr>
  <dimension ref="A1:C60"/>
  <sheetViews>
    <sheetView zoomScale="145" zoomScaleNormal="145" workbookViewId="0">
      <selection activeCell="E8" sqref="E8"/>
    </sheetView>
  </sheetViews>
  <sheetFormatPr defaultRowHeight="12.75" x14ac:dyDescent="0.2"/>
  <cols>
    <col min="1" max="1" width="13.83203125" style="225" customWidth="1"/>
    <col min="2" max="2" width="79.1640625" style="226" customWidth="1"/>
    <col min="3" max="3" width="25" style="226" customWidth="1"/>
    <col min="4" max="16384" width="9.33203125" style="226"/>
  </cols>
  <sheetData>
    <row r="1" spans="1:3" s="205" customFormat="1" ht="21" customHeight="1" thickBot="1" x14ac:dyDescent="0.25">
      <c r="A1" s="204"/>
      <c r="B1" s="206"/>
      <c r="C1" s="416" t="str">
        <f>+CONCATENATE("9.3.2. melléklet a 2/",LEFT(ÖSSZEFÜGGÉSEK!A5,4),". (II.26.) önkormányzati rendelethez")</f>
        <v>9.3.2. melléklet a 2/2016. (II.26.) önkormányzati rendelethez</v>
      </c>
    </row>
    <row r="2" spans="1:3" s="417" customFormat="1" ht="25.5" customHeight="1" x14ac:dyDescent="0.2">
      <c r="A2" s="368" t="s">
        <v>180</v>
      </c>
      <c r="B2" s="318" t="s">
        <v>523</v>
      </c>
      <c r="C2" s="332" t="s">
        <v>54</v>
      </c>
    </row>
    <row r="3" spans="1:3" s="417" customFormat="1" ht="24.75" thickBot="1" x14ac:dyDescent="0.25">
      <c r="A3" s="410" t="s">
        <v>179</v>
      </c>
      <c r="B3" s="319" t="s">
        <v>379</v>
      </c>
      <c r="C3" s="333" t="s">
        <v>53</v>
      </c>
    </row>
    <row r="4" spans="1:3" s="418" customFormat="1" ht="15.95" customHeight="1" thickBot="1" x14ac:dyDescent="0.3">
      <c r="A4" s="208"/>
      <c r="B4" s="208"/>
      <c r="C4" s="209" t="s">
        <v>48</v>
      </c>
    </row>
    <row r="5" spans="1:3" ht="13.5" thickBot="1" x14ac:dyDescent="0.25">
      <c r="A5" s="369" t="s">
        <v>181</v>
      </c>
      <c r="B5" s="210" t="s">
        <v>521</v>
      </c>
      <c r="C5" s="211" t="s">
        <v>49</v>
      </c>
    </row>
    <row r="6" spans="1:3" s="419" customFormat="1" ht="12.95" customHeight="1" thickBot="1" x14ac:dyDescent="0.25">
      <c r="A6" s="179"/>
      <c r="B6" s="180" t="s">
        <v>453</v>
      </c>
      <c r="C6" s="181" t="s">
        <v>454</v>
      </c>
    </row>
    <row r="7" spans="1:3" s="419" customFormat="1" ht="15.95" customHeight="1" thickBot="1" x14ac:dyDescent="0.25">
      <c r="A7" s="212"/>
      <c r="B7" s="213" t="s">
        <v>50</v>
      </c>
      <c r="C7" s="214"/>
    </row>
    <row r="8" spans="1:3" s="334" customFormat="1" ht="12" customHeight="1" thickBot="1" x14ac:dyDescent="0.25">
      <c r="A8" s="179" t="s">
        <v>12</v>
      </c>
      <c r="B8" s="215" t="s">
        <v>476</v>
      </c>
      <c r="C8" s="283">
        <f>SUM(C9:C19)</f>
        <v>0</v>
      </c>
    </row>
    <row r="9" spans="1:3" s="334" customFormat="1" ht="12" customHeight="1" x14ac:dyDescent="0.2">
      <c r="A9" s="411" t="s">
        <v>90</v>
      </c>
      <c r="B9" s="10" t="s">
        <v>234</v>
      </c>
      <c r="C9" s="323"/>
    </row>
    <row r="10" spans="1:3" s="334" customFormat="1" ht="12" customHeight="1" x14ac:dyDescent="0.2">
      <c r="A10" s="412" t="s">
        <v>91</v>
      </c>
      <c r="B10" s="8" t="s">
        <v>235</v>
      </c>
      <c r="C10" s="281"/>
    </row>
    <row r="11" spans="1:3" s="334" customFormat="1" ht="12" customHeight="1" x14ac:dyDescent="0.2">
      <c r="A11" s="412" t="s">
        <v>92</v>
      </c>
      <c r="B11" s="8" t="s">
        <v>236</v>
      </c>
      <c r="C11" s="281"/>
    </row>
    <row r="12" spans="1:3" s="334" customFormat="1" ht="12" customHeight="1" x14ac:dyDescent="0.2">
      <c r="A12" s="412" t="s">
        <v>93</v>
      </c>
      <c r="B12" s="8" t="s">
        <v>237</v>
      </c>
      <c r="C12" s="281"/>
    </row>
    <row r="13" spans="1:3" s="334" customFormat="1" ht="12" customHeight="1" x14ac:dyDescent="0.2">
      <c r="A13" s="412" t="s">
        <v>137</v>
      </c>
      <c r="B13" s="8" t="s">
        <v>238</v>
      </c>
      <c r="C13" s="281"/>
    </row>
    <row r="14" spans="1:3" s="334" customFormat="1" ht="12" customHeight="1" x14ac:dyDescent="0.2">
      <c r="A14" s="412" t="s">
        <v>94</v>
      </c>
      <c r="B14" s="8" t="s">
        <v>360</v>
      </c>
      <c r="C14" s="281"/>
    </row>
    <row r="15" spans="1:3" s="334" customFormat="1" ht="12" customHeight="1" x14ac:dyDescent="0.2">
      <c r="A15" s="412" t="s">
        <v>95</v>
      </c>
      <c r="B15" s="7" t="s">
        <v>361</v>
      </c>
      <c r="C15" s="281"/>
    </row>
    <row r="16" spans="1:3" s="334" customFormat="1" ht="12" customHeight="1" x14ac:dyDescent="0.2">
      <c r="A16" s="412" t="s">
        <v>105</v>
      </c>
      <c r="B16" s="8" t="s">
        <v>241</v>
      </c>
      <c r="C16" s="324"/>
    </row>
    <row r="17" spans="1:3" s="420" customFormat="1" ht="12" customHeight="1" x14ac:dyDescent="0.2">
      <c r="A17" s="412" t="s">
        <v>106</v>
      </c>
      <c r="B17" s="8" t="s">
        <v>242</v>
      </c>
      <c r="C17" s="281"/>
    </row>
    <row r="18" spans="1:3" s="420" customFormat="1" ht="12" customHeight="1" x14ac:dyDescent="0.2">
      <c r="A18" s="412" t="s">
        <v>107</v>
      </c>
      <c r="B18" s="8" t="s">
        <v>396</v>
      </c>
      <c r="C18" s="282"/>
    </row>
    <row r="19" spans="1:3" s="420" customFormat="1" ht="12" customHeight="1" thickBot="1" x14ac:dyDescent="0.25">
      <c r="A19" s="412" t="s">
        <v>108</v>
      </c>
      <c r="B19" s="7" t="s">
        <v>243</v>
      </c>
      <c r="C19" s="282"/>
    </row>
    <row r="20" spans="1:3" s="334" customFormat="1" ht="12" customHeight="1" thickBot="1" x14ac:dyDescent="0.25">
      <c r="A20" s="179" t="s">
        <v>13</v>
      </c>
      <c r="B20" s="215" t="s">
        <v>362</v>
      </c>
      <c r="C20" s="283">
        <f>SUM(C21:C23)</f>
        <v>0</v>
      </c>
    </row>
    <row r="21" spans="1:3" s="420" customFormat="1" ht="12" customHeight="1" x14ac:dyDescent="0.2">
      <c r="A21" s="412" t="s">
        <v>96</v>
      </c>
      <c r="B21" s="9" t="s">
        <v>215</v>
      </c>
      <c r="C21" s="281"/>
    </row>
    <row r="22" spans="1:3" s="420" customFormat="1" ht="12" customHeight="1" x14ac:dyDescent="0.2">
      <c r="A22" s="412" t="s">
        <v>97</v>
      </c>
      <c r="B22" s="8" t="s">
        <v>363</v>
      </c>
      <c r="C22" s="281"/>
    </row>
    <row r="23" spans="1:3" s="420" customFormat="1" ht="12" customHeight="1" x14ac:dyDescent="0.2">
      <c r="A23" s="412" t="s">
        <v>98</v>
      </c>
      <c r="B23" s="8" t="s">
        <v>364</v>
      </c>
      <c r="C23" s="281"/>
    </row>
    <row r="24" spans="1:3" s="420" customFormat="1" ht="12" customHeight="1" thickBot="1" x14ac:dyDescent="0.25">
      <c r="A24" s="412" t="s">
        <v>99</v>
      </c>
      <c r="B24" s="8" t="s">
        <v>481</v>
      </c>
      <c r="C24" s="281"/>
    </row>
    <row r="25" spans="1:3" s="420" customFormat="1" ht="12" customHeight="1" thickBot="1" x14ac:dyDescent="0.25">
      <c r="A25" s="182" t="s">
        <v>14</v>
      </c>
      <c r="B25" s="133" t="s">
        <v>154</v>
      </c>
      <c r="C25" s="308"/>
    </row>
    <row r="26" spans="1:3" s="420" customFormat="1" ht="12" customHeight="1" thickBot="1" x14ac:dyDescent="0.25">
      <c r="A26" s="182" t="s">
        <v>15</v>
      </c>
      <c r="B26" s="133" t="s">
        <v>365</v>
      </c>
      <c r="C26" s="283">
        <f>+C27+C28</f>
        <v>0</v>
      </c>
    </row>
    <row r="27" spans="1:3" s="420" customFormat="1" ht="12" customHeight="1" x14ac:dyDescent="0.2">
      <c r="A27" s="413" t="s">
        <v>225</v>
      </c>
      <c r="B27" s="414" t="s">
        <v>363</v>
      </c>
      <c r="C27" s="85"/>
    </row>
    <row r="28" spans="1:3" s="420" customFormat="1" ht="12" customHeight="1" x14ac:dyDescent="0.2">
      <c r="A28" s="413" t="s">
        <v>226</v>
      </c>
      <c r="B28" s="415" t="s">
        <v>366</v>
      </c>
      <c r="C28" s="284"/>
    </row>
    <row r="29" spans="1:3" s="420" customFormat="1" ht="12" customHeight="1" thickBot="1" x14ac:dyDescent="0.25">
      <c r="A29" s="412" t="s">
        <v>227</v>
      </c>
      <c r="B29" s="147" t="s">
        <v>482</v>
      </c>
      <c r="C29" s="88"/>
    </row>
    <row r="30" spans="1:3" s="420" customFormat="1" ht="12" customHeight="1" thickBot="1" x14ac:dyDescent="0.25">
      <c r="A30" s="182" t="s">
        <v>16</v>
      </c>
      <c r="B30" s="133" t="s">
        <v>367</v>
      </c>
      <c r="C30" s="283">
        <f>+C31+C32+C33</f>
        <v>0</v>
      </c>
    </row>
    <row r="31" spans="1:3" s="420" customFormat="1" ht="12" customHeight="1" x14ac:dyDescent="0.2">
      <c r="A31" s="413" t="s">
        <v>83</v>
      </c>
      <c r="B31" s="414" t="s">
        <v>248</v>
      </c>
      <c r="C31" s="85"/>
    </row>
    <row r="32" spans="1:3" s="420" customFormat="1" ht="12" customHeight="1" x14ac:dyDescent="0.2">
      <c r="A32" s="413" t="s">
        <v>84</v>
      </c>
      <c r="B32" s="415" t="s">
        <v>249</v>
      </c>
      <c r="C32" s="284"/>
    </row>
    <row r="33" spans="1:3" s="420" customFormat="1" ht="12" customHeight="1" thickBot="1" x14ac:dyDescent="0.25">
      <c r="A33" s="412" t="s">
        <v>85</v>
      </c>
      <c r="B33" s="147" t="s">
        <v>250</v>
      </c>
      <c r="C33" s="88"/>
    </row>
    <row r="34" spans="1:3" s="334" customFormat="1" ht="12" customHeight="1" thickBot="1" x14ac:dyDescent="0.25">
      <c r="A34" s="182" t="s">
        <v>17</v>
      </c>
      <c r="B34" s="133" t="s">
        <v>336</v>
      </c>
      <c r="C34" s="308"/>
    </row>
    <row r="35" spans="1:3" s="334" customFormat="1" ht="12" customHeight="1" thickBot="1" x14ac:dyDescent="0.25">
      <c r="A35" s="182" t="s">
        <v>18</v>
      </c>
      <c r="B35" s="133" t="s">
        <v>368</v>
      </c>
      <c r="C35" s="325"/>
    </row>
    <row r="36" spans="1:3" s="334" customFormat="1" ht="12" customHeight="1" thickBot="1" x14ac:dyDescent="0.25">
      <c r="A36" s="179" t="s">
        <v>19</v>
      </c>
      <c r="B36" s="133" t="s">
        <v>483</v>
      </c>
      <c r="C36" s="326">
        <f>+C8+C20+C25+C26+C30+C34+C35</f>
        <v>0</v>
      </c>
    </row>
    <row r="37" spans="1:3" s="334" customFormat="1" ht="12" customHeight="1" thickBot="1" x14ac:dyDescent="0.25">
      <c r="A37" s="216" t="s">
        <v>20</v>
      </c>
      <c r="B37" s="133" t="s">
        <v>370</v>
      </c>
      <c r="C37" s="326">
        <f>+C38+C39+C40</f>
        <v>0</v>
      </c>
    </row>
    <row r="38" spans="1:3" s="334" customFormat="1" ht="12" customHeight="1" x14ac:dyDescent="0.2">
      <c r="A38" s="413" t="s">
        <v>371</v>
      </c>
      <c r="B38" s="414" t="s">
        <v>197</v>
      </c>
      <c r="C38" s="85"/>
    </row>
    <row r="39" spans="1:3" s="334" customFormat="1" ht="12" customHeight="1" x14ac:dyDescent="0.2">
      <c r="A39" s="413" t="s">
        <v>372</v>
      </c>
      <c r="B39" s="415" t="s">
        <v>2</v>
      </c>
      <c r="C39" s="284"/>
    </row>
    <row r="40" spans="1:3" s="420" customFormat="1" ht="12" customHeight="1" thickBot="1" x14ac:dyDescent="0.25">
      <c r="A40" s="412" t="s">
        <v>373</v>
      </c>
      <c r="B40" s="147" t="s">
        <v>374</v>
      </c>
      <c r="C40" s="88"/>
    </row>
    <row r="41" spans="1:3" s="420" customFormat="1" ht="15" customHeight="1" thickBot="1" x14ac:dyDescent="0.25">
      <c r="A41" s="216" t="s">
        <v>21</v>
      </c>
      <c r="B41" s="217" t="s">
        <v>375</v>
      </c>
      <c r="C41" s="329">
        <f>+C36+C37</f>
        <v>0</v>
      </c>
    </row>
    <row r="42" spans="1:3" s="420" customFormat="1" ht="15" customHeight="1" x14ac:dyDescent="0.2">
      <c r="A42" s="218"/>
      <c r="B42" s="219"/>
      <c r="C42" s="327"/>
    </row>
    <row r="43" spans="1:3" ht="13.5" thickBot="1" x14ac:dyDescent="0.25">
      <c r="A43" s="220"/>
      <c r="B43" s="221"/>
      <c r="C43" s="328"/>
    </row>
    <row r="44" spans="1:3" s="419" customFormat="1" ht="16.5" customHeight="1" thickBot="1" x14ac:dyDescent="0.25">
      <c r="A44" s="222"/>
      <c r="B44" s="223" t="s">
        <v>51</v>
      </c>
      <c r="C44" s="329"/>
    </row>
    <row r="45" spans="1:3" s="421" customFormat="1" ht="12" customHeight="1" thickBot="1" x14ac:dyDescent="0.25">
      <c r="A45" s="182" t="s">
        <v>12</v>
      </c>
      <c r="B45" s="133" t="s">
        <v>376</v>
      </c>
      <c r="C45" s="283">
        <f>SUM(C46:C50)</f>
        <v>0</v>
      </c>
    </row>
    <row r="46" spans="1:3" ht="12" customHeight="1" x14ac:dyDescent="0.2">
      <c r="A46" s="412" t="s">
        <v>90</v>
      </c>
      <c r="B46" s="9" t="s">
        <v>43</v>
      </c>
      <c r="C46" s="85"/>
    </row>
    <row r="47" spans="1:3" ht="12" customHeight="1" x14ac:dyDescent="0.2">
      <c r="A47" s="412" t="s">
        <v>91</v>
      </c>
      <c r="B47" s="8" t="s">
        <v>163</v>
      </c>
      <c r="C47" s="87"/>
    </row>
    <row r="48" spans="1:3" ht="12" customHeight="1" x14ac:dyDescent="0.2">
      <c r="A48" s="412" t="s">
        <v>92</v>
      </c>
      <c r="B48" s="8" t="s">
        <v>128</v>
      </c>
      <c r="C48" s="87"/>
    </row>
    <row r="49" spans="1:3" ht="12" customHeight="1" x14ac:dyDescent="0.2">
      <c r="A49" s="412" t="s">
        <v>93</v>
      </c>
      <c r="B49" s="8" t="s">
        <v>164</v>
      </c>
      <c r="C49" s="87"/>
    </row>
    <row r="50" spans="1:3" ht="12" customHeight="1" thickBot="1" x14ac:dyDescent="0.25">
      <c r="A50" s="412" t="s">
        <v>137</v>
      </c>
      <c r="B50" s="8" t="s">
        <v>165</v>
      </c>
      <c r="C50" s="87"/>
    </row>
    <row r="51" spans="1:3" ht="12" customHeight="1" thickBot="1" x14ac:dyDescent="0.25">
      <c r="A51" s="182" t="s">
        <v>13</v>
      </c>
      <c r="B51" s="133" t="s">
        <v>377</v>
      </c>
      <c r="C51" s="283">
        <f>SUM(C52:C54)</f>
        <v>0</v>
      </c>
    </row>
    <row r="52" spans="1:3" s="421" customFormat="1" ht="12" customHeight="1" x14ac:dyDescent="0.2">
      <c r="A52" s="412" t="s">
        <v>96</v>
      </c>
      <c r="B52" s="9" t="s">
        <v>187</v>
      </c>
      <c r="C52" s="85"/>
    </row>
    <row r="53" spans="1:3" ht="12" customHeight="1" x14ac:dyDescent="0.2">
      <c r="A53" s="412" t="s">
        <v>97</v>
      </c>
      <c r="B53" s="8" t="s">
        <v>167</v>
      </c>
      <c r="C53" s="87"/>
    </row>
    <row r="54" spans="1:3" ht="12" customHeight="1" x14ac:dyDescent="0.2">
      <c r="A54" s="412" t="s">
        <v>98</v>
      </c>
      <c r="B54" s="8" t="s">
        <v>52</v>
      </c>
      <c r="C54" s="87"/>
    </row>
    <row r="55" spans="1:3" ht="12" customHeight="1" thickBot="1" x14ac:dyDescent="0.25">
      <c r="A55" s="412" t="s">
        <v>99</v>
      </c>
      <c r="B55" s="8" t="s">
        <v>480</v>
      </c>
      <c r="C55" s="87"/>
    </row>
    <row r="56" spans="1:3" ht="15" customHeight="1" thickBot="1" x14ac:dyDescent="0.25">
      <c r="A56" s="182" t="s">
        <v>14</v>
      </c>
      <c r="B56" s="133" t="s">
        <v>7</v>
      </c>
      <c r="C56" s="308"/>
    </row>
    <row r="57" spans="1:3" ht="13.5" thickBot="1" x14ac:dyDescent="0.25">
      <c r="A57" s="182" t="s">
        <v>15</v>
      </c>
      <c r="B57" s="224" t="s">
        <v>486</v>
      </c>
      <c r="C57" s="330">
        <f>+C45+C51+C56</f>
        <v>0</v>
      </c>
    </row>
    <row r="58" spans="1:3" ht="15" customHeight="1" thickBot="1" x14ac:dyDescent="0.25">
      <c r="C58" s="331"/>
    </row>
    <row r="59" spans="1:3" ht="14.25" customHeight="1" thickBot="1" x14ac:dyDescent="0.25">
      <c r="A59" s="227" t="s">
        <v>475</v>
      </c>
      <c r="B59" s="228"/>
      <c r="C59" s="131"/>
    </row>
    <row r="60" spans="1:3" ht="13.5" thickBot="1" x14ac:dyDescent="0.25">
      <c r="A60" s="227" t="s">
        <v>182</v>
      </c>
      <c r="B60" s="228"/>
      <c r="C60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40A79-FA15-4CE8-9B38-73FA7B72DD83}">
  <sheetPr>
    <tabColor rgb="FF92D050"/>
  </sheetPr>
  <dimension ref="A1:C60"/>
  <sheetViews>
    <sheetView zoomScale="145" zoomScaleNormal="145" workbookViewId="0">
      <selection activeCell="C1" sqref="C1"/>
    </sheetView>
  </sheetViews>
  <sheetFormatPr defaultRowHeight="12.75" x14ac:dyDescent="0.2"/>
  <cols>
    <col min="1" max="1" width="13.83203125" style="225" customWidth="1"/>
    <col min="2" max="2" width="79.1640625" style="226" customWidth="1"/>
    <col min="3" max="3" width="25" style="226" customWidth="1"/>
    <col min="4" max="16384" width="9.33203125" style="226"/>
  </cols>
  <sheetData>
    <row r="1" spans="1:3" s="205" customFormat="1" ht="21" customHeight="1" thickBot="1" x14ac:dyDescent="0.25">
      <c r="A1" s="204"/>
      <c r="B1" s="206"/>
      <c r="C1" s="416" t="str">
        <f>+CONCATENATE("9.3.3. melléklet a 2/",LEFT(ÖSSZEFÜGGÉSEK!A5,4),". (II.26.) önkormányzati rendelethez")</f>
        <v>9.3.3. melléklet a 2/2016. (II.26.) önkormányzati rendelethez</v>
      </c>
    </row>
    <row r="2" spans="1:3" s="417" customFormat="1" ht="25.5" customHeight="1" x14ac:dyDescent="0.2">
      <c r="A2" s="368" t="s">
        <v>180</v>
      </c>
      <c r="B2" s="318" t="s">
        <v>523</v>
      </c>
      <c r="C2" s="332" t="s">
        <v>54</v>
      </c>
    </row>
    <row r="3" spans="1:3" s="417" customFormat="1" ht="24.75" thickBot="1" x14ac:dyDescent="0.25">
      <c r="A3" s="410" t="s">
        <v>179</v>
      </c>
      <c r="B3" s="319" t="s">
        <v>487</v>
      </c>
      <c r="C3" s="333" t="s">
        <v>54</v>
      </c>
    </row>
    <row r="4" spans="1:3" s="418" customFormat="1" ht="15.95" customHeight="1" thickBot="1" x14ac:dyDescent="0.3">
      <c r="A4" s="208"/>
      <c r="B4" s="208"/>
      <c r="C4" s="209" t="s">
        <v>48</v>
      </c>
    </row>
    <row r="5" spans="1:3" ht="13.5" thickBot="1" x14ac:dyDescent="0.25">
      <c r="A5" s="369" t="s">
        <v>181</v>
      </c>
      <c r="B5" s="210" t="s">
        <v>521</v>
      </c>
      <c r="C5" s="211" t="s">
        <v>49</v>
      </c>
    </row>
    <row r="6" spans="1:3" s="419" customFormat="1" ht="12.95" customHeight="1" thickBot="1" x14ac:dyDescent="0.25">
      <c r="A6" s="179"/>
      <c r="B6" s="180" t="s">
        <v>453</v>
      </c>
      <c r="C6" s="181" t="s">
        <v>454</v>
      </c>
    </row>
    <row r="7" spans="1:3" s="419" customFormat="1" ht="15.95" customHeight="1" thickBot="1" x14ac:dyDescent="0.25">
      <c r="A7" s="212"/>
      <c r="B7" s="213" t="s">
        <v>50</v>
      </c>
      <c r="C7" s="214"/>
    </row>
    <row r="8" spans="1:3" s="334" customFormat="1" ht="12" customHeight="1" thickBot="1" x14ac:dyDescent="0.25">
      <c r="A8" s="179" t="s">
        <v>12</v>
      </c>
      <c r="B8" s="215" t="s">
        <v>476</v>
      </c>
      <c r="C8" s="283">
        <f>SUM(C9:C19)</f>
        <v>0</v>
      </c>
    </row>
    <row r="9" spans="1:3" s="334" customFormat="1" ht="12" customHeight="1" x14ac:dyDescent="0.2">
      <c r="A9" s="411" t="s">
        <v>90</v>
      </c>
      <c r="B9" s="10" t="s">
        <v>234</v>
      </c>
      <c r="C9" s="323"/>
    </row>
    <row r="10" spans="1:3" s="334" customFormat="1" ht="12" customHeight="1" x14ac:dyDescent="0.2">
      <c r="A10" s="412" t="s">
        <v>91</v>
      </c>
      <c r="B10" s="8" t="s">
        <v>235</v>
      </c>
      <c r="C10" s="281"/>
    </row>
    <row r="11" spans="1:3" s="334" customFormat="1" ht="12" customHeight="1" x14ac:dyDescent="0.2">
      <c r="A11" s="412" t="s">
        <v>92</v>
      </c>
      <c r="B11" s="8" t="s">
        <v>236</v>
      </c>
      <c r="C11" s="281"/>
    </row>
    <row r="12" spans="1:3" s="334" customFormat="1" ht="12" customHeight="1" x14ac:dyDescent="0.2">
      <c r="A12" s="412" t="s">
        <v>93</v>
      </c>
      <c r="B12" s="8" t="s">
        <v>237</v>
      </c>
      <c r="C12" s="281"/>
    </row>
    <row r="13" spans="1:3" s="334" customFormat="1" ht="12" customHeight="1" x14ac:dyDescent="0.2">
      <c r="A13" s="412" t="s">
        <v>137</v>
      </c>
      <c r="B13" s="8" t="s">
        <v>238</v>
      </c>
      <c r="C13" s="281"/>
    </row>
    <row r="14" spans="1:3" s="334" customFormat="1" ht="12" customHeight="1" x14ac:dyDescent="0.2">
      <c r="A14" s="412" t="s">
        <v>94</v>
      </c>
      <c r="B14" s="8" t="s">
        <v>360</v>
      </c>
      <c r="C14" s="281"/>
    </row>
    <row r="15" spans="1:3" s="334" customFormat="1" ht="12" customHeight="1" x14ac:dyDescent="0.2">
      <c r="A15" s="412" t="s">
        <v>95</v>
      </c>
      <c r="B15" s="7" t="s">
        <v>361</v>
      </c>
      <c r="C15" s="281"/>
    </row>
    <row r="16" spans="1:3" s="334" customFormat="1" ht="12" customHeight="1" x14ac:dyDescent="0.2">
      <c r="A16" s="412" t="s">
        <v>105</v>
      </c>
      <c r="B16" s="8" t="s">
        <v>241</v>
      </c>
      <c r="C16" s="324"/>
    </row>
    <row r="17" spans="1:3" s="420" customFormat="1" ht="12" customHeight="1" x14ac:dyDescent="0.2">
      <c r="A17" s="412" t="s">
        <v>106</v>
      </c>
      <c r="B17" s="8" t="s">
        <v>242</v>
      </c>
      <c r="C17" s="281"/>
    </row>
    <row r="18" spans="1:3" s="420" customFormat="1" ht="12" customHeight="1" x14ac:dyDescent="0.2">
      <c r="A18" s="412" t="s">
        <v>107</v>
      </c>
      <c r="B18" s="8" t="s">
        <v>396</v>
      </c>
      <c r="C18" s="282"/>
    </row>
    <row r="19" spans="1:3" s="420" customFormat="1" ht="12" customHeight="1" thickBot="1" x14ac:dyDescent="0.25">
      <c r="A19" s="412" t="s">
        <v>108</v>
      </c>
      <c r="B19" s="7" t="s">
        <v>243</v>
      </c>
      <c r="C19" s="282"/>
    </row>
    <row r="20" spans="1:3" s="334" customFormat="1" ht="12" customHeight="1" thickBot="1" x14ac:dyDescent="0.25">
      <c r="A20" s="179" t="s">
        <v>13</v>
      </c>
      <c r="B20" s="215" t="s">
        <v>362</v>
      </c>
      <c r="C20" s="283">
        <f>SUM(C21:C23)</f>
        <v>0</v>
      </c>
    </row>
    <row r="21" spans="1:3" s="420" customFormat="1" ht="12" customHeight="1" x14ac:dyDescent="0.2">
      <c r="A21" s="412" t="s">
        <v>96</v>
      </c>
      <c r="B21" s="9" t="s">
        <v>215</v>
      </c>
      <c r="C21" s="281"/>
    </row>
    <row r="22" spans="1:3" s="420" customFormat="1" ht="12" customHeight="1" x14ac:dyDescent="0.2">
      <c r="A22" s="412" t="s">
        <v>97</v>
      </c>
      <c r="B22" s="8" t="s">
        <v>363</v>
      </c>
      <c r="C22" s="281"/>
    </row>
    <row r="23" spans="1:3" s="420" customFormat="1" ht="12" customHeight="1" x14ac:dyDescent="0.2">
      <c r="A23" s="412" t="s">
        <v>98</v>
      </c>
      <c r="B23" s="8" t="s">
        <v>364</v>
      </c>
      <c r="C23" s="281"/>
    </row>
    <row r="24" spans="1:3" s="420" customFormat="1" ht="12" customHeight="1" thickBot="1" x14ac:dyDescent="0.25">
      <c r="A24" s="412" t="s">
        <v>99</v>
      </c>
      <c r="B24" s="8" t="s">
        <v>481</v>
      </c>
      <c r="C24" s="281"/>
    </row>
    <row r="25" spans="1:3" s="420" customFormat="1" ht="12" customHeight="1" thickBot="1" x14ac:dyDescent="0.25">
      <c r="A25" s="182" t="s">
        <v>14</v>
      </c>
      <c r="B25" s="133" t="s">
        <v>154</v>
      </c>
      <c r="C25" s="308"/>
    </row>
    <row r="26" spans="1:3" s="420" customFormat="1" ht="12" customHeight="1" thickBot="1" x14ac:dyDescent="0.25">
      <c r="A26" s="182" t="s">
        <v>15</v>
      </c>
      <c r="B26" s="133" t="s">
        <v>365</v>
      </c>
      <c r="C26" s="283">
        <f>+C27+C28</f>
        <v>0</v>
      </c>
    </row>
    <row r="27" spans="1:3" s="420" customFormat="1" ht="12" customHeight="1" x14ac:dyDescent="0.2">
      <c r="A27" s="413" t="s">
        <v>225</v>
      </c>
      <c r="B27" s="414" t="s">
        <v>363</v>
      </c>
      <c r="C27" s="85"/>
    </row>
    <row r="28" spans="1:3" s="420" customFormat="1" ht="12" customHeight="1" x14ac:dyDescent="0.2">
      <c r="A28" s="413" t="s">
        <v>226</v>
      </c>
      <c r="B28" s="415" t="s">
        <v>366</v>
      </c>
      <c r="C28" s="284"/>
    </row>
    <row r="29" spans="1:3" s="420" customFormat="1" ht="12" customHeight="1" thickBot="1" x14ac:dyDescent="0.25">
      <c r="A29" s="412" t="s">
        <v>227</v>
      </c>
      <c r="B29" s="147" t="s">
        <v>482</v>
      </c>
      <c r="C29" s="88"/>
    </row>
    <row r="30" spans="1:3" s="420" customFormat="1" ht="12" customHeight="1" thickBot="1" x14ac:dyDescent="0.25">
      <c r="A30" s="182" t="s">
        <v>16</v>
      </c>
      <c r="B30" s="133" t="s">
        <v>367</v>
      </c>
      <c r="C30" s="283">
        <f>+C31+C32+C33</f>
        <v>0</v>
      </c>
    </row>
    <row r="31" spans="1:3" s="420" customFormat="1" ht="12" customHeight="1" x14ac:dyDescent="0.2">
      <c r="A31" s="413" t="s">
        <v>83</v>
      </c>
      <c r="B31" s="414" t="s">
        <v>248</v>
      </c>
      <c r="C31" s="85"/>
    </row>
    <row r="32" spans="1:3" s="420" customFormat="1" ht="12" customHeight="1" x14ac:dyDescent="0.2">
      <c r="A32" s="413" t="s">
        <v>84</v>
      </c>
      <c r="B32" s="415" t="s">
        <v>249</v>
      </c>
      <c r="C32" s="284"/>
    </row>
    <row r="33" spans="1:3" s="420" customFormat="1" ht="12" customHeight="1" thickBot="1" x14ac:dyDescent="0.25">
      <c r="A33" s="412" t="s">
        <v>85</v>
      </c>
      <c r="B33" s="147" t="s">
        <v>250</v>
      </c>
      <c r="C33" s="88"/>
    </row>
    <row r="34" spans="1:3" s="334" customFormat="1" ht="12" customHeight="1" thickBot="1" x14ac:dyDescent="0.25">
      <c r="A34" s="182" t="s">
        <v>17</v>
      </c>
      <c r="B34" s="133" t="s">
        <v>336</v>
      </c>
      <c r="C34" s="308"/>
    </row>
    <row r="35" spans="1:3" s="334" customFormat="1" ht="12" customHeight="1" thickBot="1" x14ac:dyDescent="0.25">
      <c r="A35" s="182" t="s">
        <v>18</v>
      </c>
      <c r="B35" s="133" t="s">
        <v>368</v>
      </c>
      <c r="C35" s="325"/>
    </row>
    <row r="36" spans="1:3" s="334" customFormat="1" ht="12" customHeight="1" thickBot="1" x14ac:dyDescent="0.25">
      <c r="A36" s="179" t="s">
        <v>19</v>
      </c>
      <c r="B36" s="133" t="s">
        <v>483</v>
      </c>
      <c r="C36" s="326">
        <f>+C8+C20+C25+C26+C30+C34+C35</f>
        <v>0</v>
      </c>
    </row>
    <row r="37" spans="1:3" s="334" customFormat="1" ht="12" customHeight="1" thickBot="1" x14ac:dyDescent="0.25">
      <c r="A37" s="216" t="s">
        <v>20</v>
      </c>
      <c r="B37" s="133" t="s">
        <v>370</v>
      </c>
      <c r="C37" s="326">
        <f>+C38+C39+C40</f>
        <v>0</v>
      </c>
    </row>
    <row r="38" spans="1:3" s="334" customFormat="1" ht="12" customHeight="1" x14ac:dyDescent="0.2">
      <c r="A38" s="413" t="s">
        <v>371</v>
      </c>
      <c r="B38" s="414" t="s">
        <v>197</v>
      </c>
      <c r="C38" s="85"/>
    </row>
    <row r="39" spans="1:3" s="334" customFormat="1" ht="12" customHeight="1" x14ac:dyDescent="0.2">
      <c r="A39" s="413" t="s">
        <v>372</v>
      </c>
      <c r="B39" s="415" t="s">
        <v>2</v>
      </c>
      <c r="C39" s="284"/>
    </row>
    <row r="40" spans="1:3" s="420" customFormat="1" ht="12" customHeight="1" thickBot="1" x14ac:dyDescent="0.25">
      <c r="A40" s="412" t="s">
        <v>373</v>
      </c>
      <c r="B40" s="147" t="s">
        <v>374</v>
      </c>
      <c r="C40" s="88"/>
    </row>
    <row r="41" spans="1:3" s="420" customFormat="1" ht="15" customHeight="1" thickBot="1" x14ac:dyDescent="0.25">
      <c r="A41" s="216" t="s">
        <v>21</v>
      </c>
      <c r="B41" s="217" t="s">
        <v>375</v>
      </c>
      <c r="C41" s="329">
        <f>+C36+C37</f>
        <v>0</v>
      </c>
    </row>
    <row r="42" spans="1:3" s="420" customFormat="1" ht="15" customHeight="1" x14ac:dyDescent="0.2">
      <c r="A42" s="218"/>
      <c r="B42" s="219"/>
      <c r="C42" s="327"/>
    </row>
    <row r="43" spans="1:3" ht="13.5" thickBot="1" x14ac:dyDescent="0.25">
      <c r="A43" s="220"/>
      <c r="B43" s="221"/>
      <c r="C43" s="328"/>
    </row>
    <row r="44" spans="1:3" s="419" customFormat="1" ht="16.5" customHeight="1" thickBot="1" x14ac:dyDescent="0.25">
      <c r="A44" s="222"/>
      <c r="B44" s="223" t="s">
        <v>51</v>
      </c>
      <c r="C44" s="329"/>
    </row>
    <row r="45" spans="1:3" s="421" customFormat="1" ht="12" customHeight="1" thickBot="1" x14ac:dyDescent="0.25">
      <c r="A45" s="182" t="s">
        <v>12</v>
      </c>
      <c r="B45" s="133" t="s">
        <v>376</v>
      </c>
      <c r="C45" s="283">
        <f>SUM(C46:C50)</f>
        <v>0</v>
      </c>
    </row>
    <row r="46" spans="1:3" ht="12" customHeight="1" x14ac:dyDescent="0.2">
      <c r="A46" s="412" t="s">
        <v>90</v>
      </c>
      <c r="B46" s="9" t="s">
        <v>43</v>
      </c>
      <c r="C46" s="85"/>
    </row>
    <row r="47" spans="1:3" ht="12" customHeight="1" x14ac:dyDescent="0.2">
      <c r="A47" s="412" t="s">
        <v>91</v>
      </c>
      <c r="B47" s="8" t="s">
        <v>163</v>
      </c>
      <c r="C47" s="87"/>
    </row>
    <row r="48" spans="1:3" ht="12" customHeight="1" x14ac:dyDescent="0.2">
      <c r="A48" s="412" t="s">
        <v>92</v>
      </c>
      <c r="B48" s="8" t="s">
        <v>128</v>
      </c>
      <c r="C48" s="87"/>
    </row>
    <row r="49" spans="1:3" ht="12" customHeight="1" x14ac:dyDescent="0.2">
      <c r="A49" s="412" t="s">
        <v>93</v>
      </c>
      <c r="B49" s="8" t="s">
        <v>164</v>
      </c>
      <c r="C49" s="87"/>
    </row>
    <row r="50" spans="1:3" ht="12" customHeight="1" thickBot="1" x14ac:dyDescent="0.25">
      <c r="A50" s="412" t="s">
        <v>137</v>
      </c>
      <c r="B50" s="8" t="s">
        <v>165</v>
      </c>
      <c r="C50" s="87"/>
    </row>
    <row r="51" spans="1:3" ht="12" customHeight="1" thickBot="1" x14ac:dyDescent="0.25">
      <c r="A51" s="182" t="s">
        <v>13</v>
      </c>
      <c r="B51" s="133" t="s">
        <v>377</v>
      </c>
      <c r="C51" s="283">
        <f>SUM(C52:C54)</f>
        <v>0</v>
      </c>
    </row>
    <row r="52" spans="1:3" s="421" customFormat="1" ht="12" customHeight="1" x14ac:dyDescent="0.2">
      <c r="A52" s="412" t="s">
        <v>96</v>
      </c>
      <c r="B52" s="9" t="s">
        <v>187</v>
      </c>
      <c r="C52" s="85"/>
    </row>
    <row r="53" spans="1:3" ht="12" customHeight="1" x14ac:dyDescent="0.2">
      <c r="A53" s="412" t="s">
        <v>97</v>
      </c>
      <c r="B53" s="8" t="s">
        <v>167</v>
      </c>
      <c r="C53" s="87"/>
    </row>
    <row r="54" spans="1:3" ht="12" customHeight="1" x14ac:dyDescent="0.2">
      <c r="A54" s="412" t="s">
        <v>98</v>
      </c>
      <c r="B54" s="8" t="s">
        <v>52</v>
      </c>
      <c r="C54" s="87"/>
    </row>
    <row r="55" spans="1:3" ht="12" customHeight="1" thickBot="1" x14ac:dyDescent="0.25">
      <c r="A55" s="412" t="s">
        <v>99</v>
      </c>
      <c r="B55" s="8" t="s">
        <v>480</v>
      </c>
      <c r="C55" s="87"/>
    </row>
    <row r="56" spans="1:3" ht="15" customHeight="1" thickBot="1" x14ac:dyDescent="0.25">
      <c r="A56" s="182" t="s">
        <v>14</v>
      </c>
      <c r="B56" s="133" t="s">
        <v>7</v>
      </c>
      <c r="C56" s="308"/>
    </row>
    <row r="57" spans="1:3" ht="13.5" thickBot="1" x14ac:dyDescent="0.25">
      <c r="A57" s="182" t="s">
        <v>15</v>
      </c>
      <c r="B57" s="224" t="s">
        <v>486</v>
      </c>
      <c r="C57" s="330">
        <f>+C45+C51+C56</f>
        <v>0</v>
      </c>
    </row>
    <row r="58" spans="1:3" ht="15" customHeight="1" thickBot="1" x14ac:dyDescent="0.25">
      <c r="C58" s="331"/>
    </row>
    <row r="59" spans="1:3" ht="14.25" customHeight="1" thickBot="1" x14ac:dyDescent="0.25">
      <c r="A59" s="227" t="s">
        <v>475</v>
      </c>
      <c r="B59" s="228"/>
      <c r="C59" s="131"/>
    </row>
    <row r="60" spans="1:3" ht="13.5" thickBot="1" x14ac:dyDescent="0.25">
      <c r="A60" s="227" t="s">
        <v>182</v>
      </c>
      <c r="B60" s="228"/>
      <c r="C60" s="131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EEDFC-3DBC-4285-882E-E6BE7F807E14}">
  <sheetPr>
    <tabColor rgb="FF92D050"/>
  </sheetPr>
  <dimension ref="A1:G167"/>
  <sheetViews>
    <sheetView view="pageLayout" zoomScaleNormal="120" zoomScaleSheetLayoutView="100" workbookViewId="0">
      <selection activeCell="C100" sqref="C100"/>
    </sheetView>
  </sheetViews>
  <sheetFormatPr defaultRowHeight="15.75" x14ac:dyDescent="0.25"/>
  <cols>
    <col min="1" max="1" width="9" style="347" customWidth="1"/>
    <col min="2" max="2" width="75.83203125" style="347" customWidth="1"/>
    <col min="3" max="3" width="15.5" style="348" customWidth="1"/>
    <col min="4" max="5" width="15.5" style="347" customWidth="1"/>
    <col min="6" max="6" width="9" style="41" customWidth="1"/>
    <col min="7" max="16384" width="9.33203125" style="41"/>
  </cols>
  <sheetData>
    <row r="1" spans="1:5" ht="15.95" customHeight="1" x14ac:dyDescent="0.25">
      <c r="A1" s="602" t="s">
        <v>9</v>
      </c>
      <c r="B1" s="602"/>
      <c r="C1" s="602"/>
      <c r="D1" s="602"/>
      <c r="E1" s="602"/>
    </row>
    <row r="2" spans="1:5" ht="15.95" customHeight="1" thickBot="1" x14ac:dyDescent="0.3">
      <c r="A2" s="603" t="s">
        <v>141</v>
      </c>
      <c r="B2" s="603"/>
      <c r="D2" s="146"/>
      <c r="E2" s="274" t="s">
        <v>188</v>
      </c>
    </row>
    <row r="3" spans="1:5" ht="38.1" customHeight="1" thickBot="1" x14ac:dyDescent="0.3">
      <c r="A3" s="23" t="s">
        <v>64</v>
      </c>
      <c r="B3" s="24" t="s">
        <v>11</v>
      </c>
      <c r="C3" s="24" t="str">
        <f>+CONCATENATE(LEFT(ÖSSZEFÜGGÉSEK!A5,4)-2,". évi tény")</f>
        <v>2014. évi tény</v>
      </c>
      <c r="D3" s="367" t="str">
        <f>+CONCATENATE(LEFT(ÖSSZEFÜGGÉSEK!A5,4)-1,". évi várható")</f>
        <v>2015. évi várható</v>
      </c>
      <c r="E3" s="159" t="e">
        <f>+#REF!</f>
        <v>#REF!</v>
      </c>
    </row>
    <row r="4" spans="1:5" s="43" customFormat="1" ht="12" customHeight="1" thickBot="1" x14ac:dyDescent="0.25">
      <c r="A4" s="37" t="s">
        <v>453</v>
      </c>
      <c r="B4" s="38" t="s">
        <v>454</v>
      </c>
      <c r="C4" s="38" t="s">
        <v>455</v>
      </c>
      <c r="D4" s="38" t="s">
        <v>457</v>
      </c>
      <c r="E4" s="409" t="s">
        <v>456</v>
      </c>
    </row>
    <row r="5" spans="1:5" s="1" customFormat="1" ht="12" customHeight="1" thickBot="1" x14ac:dyDescent="0.25">
      <c r="A5" s="20" t="s">
        <v>12</v>
      </c>
      <c r="B5" s="21" t="s">
        <v>209</v>
      </c>
      <c r="C5" s="359">
        <f>+C6+C7+C8+C9+C10+C11</f>
        <v>79054</v>
      </c>
      <c r="D5" s="359">
        <f>+D6+D7+D8+D9+D10+D11</f>
        <v>77153</v>
      </c>
      <c r="E5" s="231">
        <f>+E6+E7+E8+E9+E10+E11</f>
        <v>76533</v>
      </c>
    </row>
    <row r="6" spans="1:5" s="1" customFormat="1" ht="12" customHeight="1" x14ac:dyDescent="0.2">
      <c r="A6" s="15" t="s">
        <v>90</v>
      </c>
      <c r="B6" s="377" t="s">
        <v>210</v>
      </c>
      <c r="C6" s="361">
        <v>18606</v>
      </c>
      <c r="D6" s="361">
        <v>19403</v>
      </c>
      <c r="E6" s="233">
        <v>20129</v>
      </c>
    </row>
    <row r="7" spans="1:5" s="1" customFormat="1" ht="12" customHeight="1" x14ac:dyDescent="0.2">
      <c r="A7" s="14" t="s">
        <v>91</v>
      </c>
      <c r="B7" s="378" t="s">
        <v>211</v>
      </c>
      <c r="C7" s="360">
        <v>24155</v>
      </c>
      <c r="D7" s="360">
        <v>25929</v>
      </c>
      <c r="E7" s="232">
        <v>24829</v>
      </c>
    </row>
    <row r="8" spans="1:5" s="1" customFormat="1" ht="12" customHeight="1" x14ac:dyDescent="0.2">
      <c r="A8" s="14" t="s">
        <v>92</v>
      </c>
      <c r="B8" s="378" t="s">
        <v>212</v>
      </c>
      <c r="C8" s="360">
        <v>30529</v>
      </c>
      <c r="D8" s="360">
        <v>26979</v>
      </c>
      <c r="E8" s="232">
        <v>29066</v>
      </c>
    </row>
    <row r="9" spans="1:5" s="1" customFormat="1" ht="12" customHeight="1" x14ac:dyDescent="0.2">
      <c r="A9" s="14" t="s">
        <v>93</v>
      </c>
      <c r="B9" s="378" t="s">
        <v>213</v>
      </c>
      <c r="C9" s="360">
        <v>2514</v>
      </c>
      <c r="D9" s="360">
        <v>2656</v>
      </c>
      <c r="E9" s="232">
        <v>2509</v>
      </c>
    </row>
    <row r="10" spans="1:5" s="1" customFormat="1" ht="12" customHeight="1" x14ac:dyDescent="0.2">
      <c r="A10" s="14" t="s">
        <v>137</v>
      </c>
      <c r="B10" s="260" t="s">
        <v>392</v>
      </c>
      <c r="C10" s="360">
        <v>3250</v>
      </c>
      <c r="D10" s="360">
        <v>2055</v>
      </c>
      <c r="E10" s="232"/>
    </row>
    <row r="11" spans="1:5" s="1" customFormat="1" ht="12" customHeight="1" thickBot="1" x14ac:dyDescent="0.25">
      <c r="A11" s="16" t="s">
        <v>94</v>
      </c>
      <c r="B11" s="261" t="s">
        <v>393</v>
      </c>
      <c r="C11" s="360"/>
      <c r="D11" s="360">
        <v>131</v>
      </c>
      <c r="E11" s="232"/>
    </row>
    <row r="12" spans="1:5" s="1" customFormat="1" ht="12" customHeight="1" thickBot="1" x14ac:dyDescent="0.25">
      <c r="A12" s="20" t="s">
        <v>13</v>
      </c>
      <c r="B12" s="259" t="s">
        <v>214</v>
      </c>
      <c r="C12" s="359">
        <f>+C13+C14+C15+C16+C17</f>
        <v>19250</v>
      </c>
      <c r="D12" s="359">
        <f>+D13+D14+D15+D16+D17</f>
        <v>21871</v>
      </c>
      <c r="E12" s="231">
        <f>+E13+E14+E15+E16+E17</f>
        <v>16444</v>
      </c>
    </row>
    <row r="13" spans="1:5" s="1" customFormat="1" ht="12" customHeight="1" x14ac:dyDescent="0.2">
      <c r="A13" s="15" t="s">
        <v>96</v>
      </c>
      <c r="B13" s="377" t="s">
        <v>215</v>
      </c>
      <c r="C13" s="361"/>
      <c r="D13" s="361"/>
      <c r="E13" s="233"/>
    </row>
    <row r="14" spans="1:5" s="1" customFormat="1" ht="12" customHeight="1" x14ac:dyDescent="0.2">
      <c r="A14" s="14" t="s">
        <v>97</v>
      </c>
      <c r="B14" s="378" t="s">
        <v>216</v>
      </c>
      <c r="C14" s="360"/>
      <c r="D14" s="360"/>
      <c r="E14" s="232"/>
    </row>
    <row r="15" spans="1:5" s="1" customFormat="1" ht="12" customHeight="1" x14ac:dyDescent="0.2">
      <c r="A15" s="14" t="s">
        <v>98</v>
      </c>
      <c r="B15" s="378" t="s">
        <v>383</v>
      </c>
      <c r="C15" s="360"/>
      <c r="D15" s="360"/>
      <c r="E15" s="232"/>
    </row>
    <row r="16" spans="1:5" s="1" customFormat="1" ht="12" customHeight="1" x14ac:dyDescent="0.2">
      <c r="A16" s="14" t="s">
        <v>99</v>
      </c>
      <c r="B16" s="378" t="s">
        <v>384</v>
      </c>
      <c r="C16" s="360"/>
      <c r="D16" s="360"/>
      <c r="E16" s="232"/>
    </row>
    <row r="17" spans="1:5" s="1" customFormat="1" ht="12" customHeight="1" x14ac:dyDescent="0.2">
      <c r="A17" s="14" t="s">
        <v>100</v>
      </c>
      <c r="B17" s="378" t="s">
        <v>217</v>
      </c>
      <c r="C17" s="360">
        <v>19250</v>
      </c>
      <c r="D17" s="360">
        <v>21871</v>
      </c>
      <c r="E17" s="232">
        <v>16444</v>
      </c>
    </row>
    <row r="18" spans="1:5" s="1" customFormat="1" ht="12" customHeight="1" thickBot="1" x14ac:dyDescent="0.25">
      <c r="A18" s="16" t="s">
        <v>109</v>
      </c>
      <c r="B18" s="261" t="s">
        <v>218</v>
      </c>
      <c r="C18" s="362"/>
      <c r="D18" s="362">
        <v>960</v>
      </c>
      <c r="E18" s="234"/>
    </row>
    <row r="19" spans="1:5" s="1" customFormat="1" ht="12" customHeight="1" thickBot="1" x14ac:dyDescent="0.25">
      <c r="A19" s="20" t="s">
        <v>14</v>
      </c>
      <c r="B19" s="21" t="s">
        <v>219</v>
      </c>
      <c r="C19" s="359">
        <f>+C20+C21+C22+C23+C24</f>
        <v>235</v>
      </c>
      <c r="D19" s="359">
        <f>+D20+D21+D22+D23+D24</f>
        <v>107</v>
      </c>
      <c r="E19" s="231">
        <f>+E20+E21+E22+E23+E24</f>
        <v>0</v>
      </c>
    </row>
    <row r="20" spans="1:5" s="1" customFormat="1" ht="12" customHeight="1" x14ac:dyDescent="0.2">
      <c r="A20" s="15" t="s">
        <v>79</v>
      </c>
      <c r="B20" s="377" t="s">
        <v>220</v>
      </c>
      <c r="C20" s="361">
        <v>235</v>
      </c>
      <c r="D20" s="361">
        <v>107</v>
      </c>
      <c r="E20" s="233"/>
    </row>
    <row r="21" spans="1:5" s="1" customFormat="1" ht="12" customHeight="1" x14ac:dyDescent="0.2">
      <c r="A21" s="14" t="s">
        <v>80</v>
      </c>
      <c r="B21" s="378" t="s">
        <v>221</v>
      </c>
      <c r="C21" s="360"/>
      <c r="D21" s="360"/>
      <c r="E21" s="232"/>
    </row>
    <row r="22" spans="1:5" s="1" customFormat="1" ht="12" customHeight="1" x14ac:dyDescent="0.2">
      <c r="A22" s="14" t="s">
        <v>81</v>
      </c>
      <c r="B22" s="378" t="s">
        <v>385</v>
      </c>
      <c r="C22" s="360"/>
      <c r="D22" s="360"/>
      <c r="E22" s="232"/>
    </row>
    <row r="23" spans="1:5" s="1" customFormat="1" ht="12" customHeight="1" x14ac:dyDescent="0.2">
      <c r="A23" s="14" t="s">
        <v>82</v>
      </c>
      <c r="B23" s="378" t="s">
        <v>386</v>
      </c>
      <c r="C23" s="360"/>
      <c r="D23" s="360"/>
      <c r="E23" s="232"/>
    </row>
    <row r="24" spans="1:5" s="1" customFormat="1" ht="12" customHeight="1" x14ac:dyDescent="0.2">
      <c r="A24" s="14" t="s">
        <v>151</v>
      </c>
      <c r="B24" s="378" t="s">
        <v>222</v>
      </c>
      <c r="C24" s="360"/>
      <c r="D24" s="360"/>
      <c r="E24" s="232"/>
    </row>
    <row r="25" spans="1:5" s="1" customFormat="1" ht="12" customHeight="1" thickBot="1" x14ac:dyDescent="0.25">
      <c r="A25" s="16" t="s">
        <v>152</v>
      </c>
      <c r="B25" s="379" t="s">
        <v>223</v>
      </c>
      <c r="C25" s="362"/>
      <c r="D25" s="362"/>
      <c r="E25" s="234"/>
    </row>
    <row r="26" spans="1:5" s="1" customFormat="1" ht="12" customHeight="1" thickBot="1" x14ac:dyDescent="0.25">
      <c r="A26" s="20" t="s">
        <v>153</v>
      </c>
      <c r="B26" s="21" t="s">
        <v>224</v>
      </c>
      <c r="C26" s="366">
        <f>SUM(C27:C33)</f>
        <v>128260</v>
      </c>
      <c r="D26" s="366">
        <f>SUM(D27:D33)</f>
        <v>176381</v>
      </c>
      <c r="E26" s="408">
        <f>SUM(E27:E33)</f>
        <v>124730</v>
      </c>
    </row>
    <row r="27" spans="1:5" s="1" customFormat="1" ht="12" customHeight="1" x14ac:dyDescent="0.2">
      <c r="A27" s="15" t="s">
        <v>225</v>
      </c>
      <c r="B27" s="377" t="s">
        <v>524</v>
      </c>
      <c r="C27" s="361">
        <v>5065</v>
      </c>
      <c r="D27" s="361">
        <v>74822</v>
      </c>
      <c r="E27" s="265">
        <v>32500</v>
      </c>
    </row>
    <row r="28" spans="1:5" s="1" customFormat="1" ht="12" customHeight="1" x14ac:dyDescent="0.2">
      <c r="A28" s="14" t="s">
        <v>226</v>
      </c>
      <c r="B28" s="378" t="s">
        <v>513</v>
      </c>
      <c r="C28" s="360"/>
      <c r="D28" s="360"/>
      <c r="E28" s="266"/>
    </row>
    <row r="29" spans="1:5" s="1" customFormat="1" ht="12" customHeight="1" x14ac:dyDescent="0.2">
      <c r="A29" s="14" t="s">
        <v>227</v>
      </c>
      <c r="B29" s="378" t="s">
        <v>514</v>
      </c>
      <c r="C29" s="360">
        <v>114166</v>
      </c>
      <c r="D29" s="360">
        <v>92978</v>
      </c>
      <c r="E29" s="266">
        <v>85000</v>
      </c>
    </row>
    <row r="30" spans="1:5" s="1" customFormat="1" ht="12" customHeight="1" x14ac:dyDescent="0.2">
      <c r="A30" s="14" t="s">
        <v>228</v>
      </c>
      <c r="B30" s="378" t="s">
        <v>515</v>
      </c>
      <c r="C30" s="360">
        <v>808</v>
      </c>
      <c r="D30" s="360">
        <v>503</v>
      </c>
      <c r="E30" s="266">
        <v>200</v>
      </c>
    </row>
    <row r="31" spans="1:5" s="1" customFormat="1" ht="12" customHeight="1" x14ac:dyDescent="0.2">
      <c r="A31" s="14" t="s">
        <v>509</v>
      </c>
      <c r="B31" s="378" t="s">
        <v>229</v>
      </c>
      <c r="C31" s="360">
        <v>7434</v>
      </c>
      <c r="D31" s="360">
        <v>7800</v>
      </c>
      <c r="E31" s="266">
        <v>7000</v>
      </c>
    </row>
    <row r="32" spans="1:5" s="1" customFormat="1" ht="12" customHeight="1" x14ac:dyDescent="0.2">
      <c r="A32" s="14" t="s">
        <v>510</v>
      </c>
      <c r="B32" s="378" t="s">
        <v>230</v>
      </c>
      <c r="C32" s="360"/>
      <c r="D32" s="360"/>
      <c r="E32" s="266"/>
    </row>
    <row r="33" spans="1:5" s="1" customFormat="1" ht="12" customHeight="1" thickBot="1" x14ac:dyDescent="0.25">
      <c r="A33" s="16" t="s">
        <v>511</v>
      </c>
      <c r="B33" s="379" t="s">
        <v>231</v>
      </c>
      <c r="C33" s="362">
        <v>787</v>
      </c>
      <c r="D33" s="362">
        <v>278</v>
      </c>
      <c r="E33" s="272">
        <v>30</v>
      </c>
    </row>
    <row r="34" spans="1:5" s="1" customFormat="1" ht="12" customHeight="1" thickBot="1" x14ac:dyDescent="0.25">
      <c r="A34" s="20" t="s">
        <v>16</v>
      </c>
      <c r="B34" s="21" t="s">
        <v>394</v>
      </c>
      <c r="C34" s="359">
        <f>SUM(C35:C45)</f>
        <v>24887</v>
      </c>
      <c r="D34" s="359">
        <f>SUM(D35:D45)</f>
        <v>53265</v>
      </c>
      <c r="E34" s="231">
        <f>SUM(E35:E45)</f>
        <v>23217</v>
      </c>
    </row>
    <row r="35" spans="1:5" s="1" customFormat="1" ht="12" customHeight="1" x14ac:dyDescent="0.2">
      <c r="A35" s="15" t="s">
        <v>83</v>
      </c>
      <c r="B35" s="377" t="s">
        <v>234</v>
      </c>
      <c r="C35" s="361"/>
      <c r="D35" s="361"/>
      <c r="E35" s="233"/>
    </row>
    <row r="36" spans="1:5" s="1" customFormat="1" ht="12" customHeight="1" x14ac:dyDescent="0.2">
      <c r="A36" s="14" t="s">
        <v>84</v>
      </c>
      <c r="B36" s="378" t="s">
        <v>235</v>
      </c>
      <c r="C36" s="360">
        <v>3026</v>
      </c>
      <c r="D36" s="360">
        <v>3725</v>
      </c>
      <c r="E36" s="232">
        <v>1670</v>
      </c>
    </row>
    <row r="37" spans="1:5" s="1" customFormat="1" ht="12" customHeight="1" x14ac:dyDescent="0.2">
      <c r="A37" s="14" t="s">
        <v>85</v>
      </c>
      <c r="B37" s="378" t="s">
        <v>236</v>
      </c>
      <c r="C37" s="360">
        <v>762</v>
      </c>
      <c r="D37" s="360">
        <v>981</v>
      </c>
      <c r="E37" s="232">
        <v>800</v>
      </c>
    </row>
    <row r="38" spans="1:5" s="1" customFormat="1" ht="12" customHeight="1" x14ac:dyDescent="0.2">
      <c r="A38" s="14" t="s">
        <v>155</v>
      </c>
      <c r="B38" s="378" t="s">
        <v>237</v>
      </c>
      <c r="C38" s="360"/>
      <c r="D38" s="360">
        <v>18230</v>
      </c>
      <c r="E38" s="232"/>
    </row>
    <row r="39" spans="1:5" s="1" customFormat="1" ht="12" customHeight="1" x14ac:dyDescent="0.2">
      <c r="A39" s="14" t="s">
        <v>156</v>
      </c>
      <c r="B39" s="378" t="s">
        <v>238</v>
      </c>
      <c r="C39" s="360">
        <v>14074</v>
      </c>
      <c r="D39" s="360">
        <v>15176</v>
      </c>
      <c r="E39" s="232">
        <v>15896</v>
      </c>
    </row>
    <row r="40" spans="1:5" s="1" customFormat="1" ht="12" customHeight="1" x14ac:dyDescent="0.2">
      <c r="A40" s="14" t="s">
        <v>157</v>
      </c>
      <c r="B40" s="378" t="s">
        <v>239</v>
      </c>
      <c r="C40" s="360">
        <v>4361</v>
      </c>
      <c r="D40" s="360">
        <v>9721</v>
      </c>
      <c r="E40" s="232">
        <v>4851</v>
      </c>
    </row>
    <row r="41" spans="1:5" s="1" customFormat="1" ht="12" customHeight="1" x14ac:dyDescent="0.2">
      <c r="A41" s="14" t="s">
        <v>158</v>
      </c>
      <c r="B41" s="378" t="s">
        <v>240</v>
      </c>
      <c r="C41" s="360">
        <v>2464</v>
      </c>
      <c r="D41" s="360">
        <v>563</v>
      </c>
      <c r="E41" s="232"/>
    </row>
    <row r="42" spans="1:5" s="1" customFormat="1" ht="12" customHeight="1" x14ac:dyDescent="0.2">
      <c r="A42" s="14" t="s">
        <v>159</v>
      </c>
      <c r="B42" s="378" t="s">
        <v>517</v>
      </c>
      <c r="C42" s="360">
        <v>6</v>
      </c>
      <c r="D42" s="360">
        <v>4317</v>
      </c>
      <c r="E42" s="232"/>
    </row>
    <row r="43" spans="1:5" s="1" customFormat="1" ht="12" customHeight="1" x14ac:dyDescent="0.2">
      <c r="A43" s="14" t="s">
        <v>232</v>
      </c>
      <c r="B43" s="378" t="s">
        <v>242</v>
      </c>
      <c r="C43" s="363"/>
      <c r="D43" s="363"/>
      <c r="E43" s="235"/>
    </row>
    <row r="44" spans="1:5" s="1" customFormat="1" ht="12" customHeight="1" x14ac:dyDescent="0.2">
      <c r="A44" s="16" t="s">
        <v>233</v>
      </c>
      <c r="B44" s="379" t="s">
        <v>396</v>
      </c>
      <c r="C44" s="364"/>
      <c r="D44" s="364"/>
      <c r="E44" s="236"/>
    </row>
    <row r="45" spans="1:5" s="1" customFormat="1" ht="12" customHeight="1" thickBot="1" x14ac:dyDescent="0.25">
      <c r="A45" s="16" t="s">
        <v>395</v>
      </c>
      <c r="B45" s="261" t="s">
        <v>243</v>
      </c>
      <c r="C45" s="364">
        <v>194</v>
      </c>
      <c r="D45" s="364">
        <v>552</v>
      </c>
      <c r="E45" s="236"/>
    </row>
    <row r="46" spans="1:5" s="1" customFormat="1" ht="12" customHeight="1" thickBot="1" x14ac:dyDescent="0.25">
      <c r="A46" s="20" t="s">
        <v>17</v>
      </c>
      <c r="B46" s="21" t="s">
        <v>244</v>
      </c>
      <c r="C46" s="359">
        <f>SUM(C47:C51)</f>
        <v>504</v>
      </c>
      <c r="D46" s="359">
        <f>SUM(D47:D51)</f>
        <v>0</v>
      </c>
      <c r="E46" s="231">
        <f>SUM(E47:E51)</f>
        <v>15000</v>
      </c>
    </row>
    <row r="47" spans="1:5" s="1" customFormat="1" ht="12" customHeight="1" x14ac:dyDescent="0.2">
      <c r="A47" s="15" t="s">
        <v>86</v>
      </c>
      <c r="B47" s="377" t="s">
        <v>248</v>
      </c>
      <c r="C47" s="424"/>
      <c r="D47" s="424"/>
      <c r="E47" s="258"/>
    </row>
    <row r="48" spans="1:5" s="1" customFormat="1" ht="12" customHeight="1" x14ac:dyDescent="0.2">
      <c r="A48" s="14" t="s">
        <v>87</v>
      </c>
      <c r="B48" s="378" t="s">
        <v>249</v>
      </c>
      <c r="C48" s="363"/>
      <c r="D48" s="363"/>
      <c r="E48" s="235">
        <v>15000</v>
      </c>
    </row>
    <row r="49" spans="1:5" s="1" customFormat="1" ht="12" customHeight="1" x14ac:dyDescent="0.2">
      <c r="A49" s="14" t="s">
        <v>245</v>
      </c>
      <c r="B49" s="378" t="s">
        <v>250</v>
      </c>
      <c r="C49" s="363">
        <v>504</v>
      </c>
      <c r="D49" s="363"/>
      <c r="E49" s="235"/>
    </row>
    <row r="50" spans="1:5" s="1" customFormat="1" ht="12" customHeight="1" x14ac:dyDescent="0.2">
      <c r="A50" s="14" t="s">
        <v>246</v>
      </c>
      <c r="B50" s="378" t="s">
        <v>251</v>
      </c>
      <c r="C50" s="363"/>
      <c r="D50" s="363"/>
      <c r="E50" s="235"/>
    </row>
    <row r="51" spans="1:5" s="1" customFormat="1" ht="12" customHeight="1" thickBot="1" x14ac:dyDescent="0.25">
      <c r="A51" s="16" t="s">
        <v>247</v>
      </c>
      <c r="B51" s="261" t="s">
        <v>252</v>
      </c>
      <c r="C51" s="364"/>
      <c r="D51" s="364"/>
      <c r="E51" s="236"/>
    </row>
    <row r="52" spans="1:5" s="1" customFormat="1" ht="12" customHeight="1" thickBot="1" x14ac:dyDescent="0.25">
      <c r="A52" s="20" t="s">
        <v>160</v>
      </c>
      <c r="B52" s="21" t="s">
        <v>253</v>
      </c>
      <c r="C52" s="359">
        <f>SUM(C53:C55)</f>
        <v>21770</v>
      </c>
      <c r="D52" s="359">
        <f>SUM(D53:D55)</f>
        <v>18091</v>
      </c>
      <c r="E52" s="231">
        <f>SUM(E53:E55)</f>
        <v>0</v>
      </c>
    </row>
    <row r="53" spans="1:5" s="1" customFormat="1" ht="12" customHeight="1" x14ac:dyDescent="0.2">
      <c r="A53" s="15" t="s">
        <v>88</v>
      </c>
      <c r="B53" s="377" t="s">
        <v>254</v>
      </c>
      <c r="C53" s="361"/>
      <c r="D53" s="361"/>
      <c r="E53" s="233"/>
    </row>
    <row r="54" spans="1:5" s="1" customFormat="1" ht="12" customHeight="1" x14ac:dyDescent="0.2">
      <c r="A54" s="14" t="s">
        <v>89</v>
      </c>
      <c r="B54" s="378" t="s">
        <v>387</v>
      </c>
      <c r="C54" s="360">
        <v>19856</v>
      </c>
      <c r="D54" s="360">
        <v>17641</v>
      </c>
      <c r="E54" s="232"/>
    </row>
    <row r="55" spans="1:5" s="1" customFormat="1" ht="12" customHeight="1" x14ac:dyDescent="0.2">
      <c r="A55" s="14" t="s">
        <v>257</v>
      </c>
      <c r="B55" s="378" t="s">
        <v>255</v>
      </c>
      <c r="C55" s="360">
        <v>1914</v>
      </c>
      <c r="D55" s="360">
        <v>450</v>
      </c>
      <c r="E55" s="232"/>
    </row>
    <row r="56" spans="1:5" s="1" customFormat="1" ht="12" customHeight="1" thickBot="1" x14ac:dyDescent="0.25">
      <c r="A56" s="16" t="s">
        <v>258</v>
      </c>
      <c r="B56" s="261" t="s">
        <v>256</v>
      </c>
      <c r="C56" s="362"/>
      <c r="D56" s="362"/>
      <c r="E56" s="234"/>
    </row>
    <row r="57" spans="1:5" s="1" customFormat="1" ht="12" customHeight="1" thickBot="1" x14ac:dyDescent="0.25">
      <c r="A57" s="20" t="s">
        <v>19</v>
      </c>
      <c r="B57" s="259" t="s">
        <v>259</v>
      </c>
      <c r="C57" s="359">
        <f>SUM(C58:C60)</f>
        <v>12500</v>
      </c>
      <c r="D57" s="359">
        <f>SUM(D58:D60)</f>
        <v>543</v>
      </c>
      <c r="E57" s="231">
        <f>SUM(E58:E60)</f>
        <v>0</v>
      </c>
    </row>
    <row r="58" spans="1:5" s="1" customFormat="1" ht="12" customHeight="1" x14ac:dyDescent="0.2">
      <c r="A58" s="15" t="s">
        <v>161</v>
      </c>
      <c r="B58" s="377" t="s">
        <v>261</v>
      </c>
      <c r="C58" s="363"/>
      <c r="D58" s="363"/>
      <c r="E58" s="235"/>
    </row>
    <row r="59" spans="1:5" s="1" customFormat="1" ht="12" customHeight="1" x14ac:dyDescent="0.2">
      <c r="A59" s="14" t="s">
        <v>162</v>
      </c>
      <c r="B59" s="378" t="s">
        <v>388</v>
      </c>
      <c r="C59" s="363"/>
      <c r="D59" s="363">
        <v>257</v>
      </c>
      <c r="E59" s="235"/>
    </row>
    <row r="60" spans="1:5" s="1" customFormat="1" ht="12" customHeight="1" x14ac:dyDescent="0.2">
      <c r="A60" s="14" t="s">
        <v>189</v>
      </c>
      <c r="B60" s="378" t="s">
        <v>262</v>
      </c>
      <c r="C60" s="363">
        <v>12500</v>
      </c>
      <c r="D60" s="363">
        <v>286</v>
      </c>
      <c r="E60" s="235"/>
    </row>
    <row r="61" spans="1:5" s="1" customFormat="1" ht="12" customHeight="1" thickBot="1" x14ac:dyDescent="0.25">
      <c r="A61" s="16" t="s">
        <v>260</v>
      </c>
      <c r="B61" s="261" t="s">
        <v>263</v>
      </c>
      <c r="C61" s="363"/>
      <c r="D61" s="363"/>
      <c r="E61" s="235"/>
    </row>
    <row r="62" spans="1:5" s="1" customFormat="1" ht="12" customHeight="1" thickBot="1" x14ac:dyDescent="0.25">
      <c r="A62" s="453" t="s">
        <v>436</v>
      </c>
      <c r="B62" s="21" t="s">
        <v>264</v>
      </c>
      <c r="C62" s="366">
        <f>+C5+C12+C19+C26+C34+C46+C52+C57</f>
        <v>286460</v>
      </c>
      <c r="D62" s="366">
        <f>+D5+D12+D19+D26+D34+D46+D52+D57</f>
        <v>347411</v>
      </c>
      <c r="E62" s="408">
        <f>+E5+E12+E19+E26+E34+E46+E52+E57</f>
        <v>255924</v>
      </c>
    </row>
    <row r="63" spans="1:5" s="1" customFormat="1" ht="12" customHeight="1" thickBot="1" x14ac:dyDescent="0.25">
      <c r="A63" s="425" t="s">
        <v>265</v>
      </c>
      <c r="B63" s="259" t="s">
        <v>500</v>
      </c>
      <c r="C63" s="359">
        <f>SUM(C64:C66)</f>
        <v>0</v>
      </c>
      <c r="D63" s="359">
        <f>SUM(D64:D66)</f>
        <v>0</v>
      </c>
      <c r="E63" s="231">
        <f>SUM(E64:E66)</f>
        <v>0</v>
      </c>
    </row>
    <row r="64" spans="1:5" s="1" customFormat="1" ht="12" customHeight="1" x14ac:dyDescent="0.2">
      <c r="A64" s="15" t="s">
        <v>297</v>
      </c>
      <c r="B64" s="377" t="s">
        <v>267</v>
      </c>
      <c r="C64" s="363"/>
      <c r="D64" s="363"/>
      <c r="E64" s="235"/>
    </row>
    <row r="65" spans="1:7" s="1" customFormat="1" ht="12" customHeight="1" x14ac:dyDescent="0.2">
      <c r="A65" s="14" t="s">
        <v>306</v>
      </c>
      <c r="B65" s="378" t="s">
        <v>268</v>
      </c>
      <c r="C65" s="363"/>
      <c r="D65" s="363"/>
      <c r="E65" s="235"/>
    </row>
    <row r="66" spans="1:7" s="1" customFormat="1" ht="12" customHeight="1" thickBot="1" x14ac:dyDescent="0.25">
      <c r="A66" s="16" t="s">
        <v>307</v>
      </c>
      <c r="B66" s="447" t="s">
        <v>421</v>
      </c>
      <c r="C66" s="363"/>
      <c r="D66" s="363"/>
      <c r="E66" s="235"/>
    </row>
    <row r="67" spans="1:7" s="1" customFormat="1" ht="12" customHeight="1" thickBot="1" x14ac:dyDescent="0.25">
      <c r="A67" s="425" t="s">
        <v>270</v>
      </c>
      <c r="B67" s="259" t="s">
        <v>271</v>
      </c>
      <c r="C67" s="359">
        <f>SUM(C68:C71)</f>
        <v>18100</v>
      </c>
      <c r="D67" s="359">
        <f>SUM(D68:D71)</f>
        <v>88683</v>
      </c>
      <c r="E67" s="231">
        <f>SUM(E68:E71)</f>
        <v>49676</v>
      </c>
    </row>
    <row r="68" spans="1:7" s="1" customFormat="1" ht="12" customHeight="1" x14ac:dyDescent="0.2">
      <c r="A68" s="15" t="s">
        <v>138</v>
      </c>
      <c r="B68" s="377" t="s">
        <v>272</v>
      </c>
      <c r="C68" s="363">
        <v>18100</v>
      </c>
      <c r="D68" s="363">
        <v>88683</v>
      </c>
      <c r="E68" s="235">
        <v>49676</v>
      </c>
    </row>
    <row r="69" spans="1:7" s="1" customFormat="1" ht="17.25" customHeight="1" x14ac:dyDescent="0.25">
      <c r="A69" s="14" t="s">
        <v>139</v>
      </c>
      <c r="B69" s="378" t="s">
        <v>273</v>
      </c>
      <c r="C69" s="363"/>
      <c r="D69" s="363"/>
      <c r="E69" s="235"/>
      <c r="G69" s="44"/>
    </row>
    <row r="70" spans="1:7" s="1" customFormat="1" ht="12" customHeight="1" x14ac:dyDescent="0.2">
      <c r="A70" s="14" t="s">
        <v>298</v>
      </c>
      <c r="B70" s="378" t="s">
        <v>274</v>
      </c>
      <c r="C70" s="363"/>
      <c r="D70" s="363"/>
      <c r="E70" s="235"/>
    </row>
    <row r="71" spans="1:7" s="1" customFormat="1" ht="12" customHeight="1" thickBot="1" x14ac:dyDescent="0.25">
      <c r="A71" s="16" t="s">
        <v>299</v>
      </c>
      <c r="B71" s="261" t="s">
        <v>275</v>
      </c>
      <c r="C71" s="363"/>
      <c r="D71" s="363"/>
      <c r="E71" s="235"/>
    </row>
    <row r="72" spans="1:7" s="1" customFormat="1" ht="12" customHeight="1" thickBot="1" x14ac:dyDescent="0.25">
      <c r="A72" s="425" t="s">
        <v>276</v>
      </c>
      <c r="B72" s="259" t="s">
        <v>277</v>
      </c>
      <c r="C72" s="359">
        <f>SUM(C73:C74)</f>
        <v>3765</v>
      </c>
      <c r="D72" s="359">
        <f>SUM(D73:D74)</f>
        <v>12773</v>
      </c>
      <c r="E72" s="231">
        <f>SUM(E73:E74)</f>
        <v>9923</v>
      </c>
    </row>
    <row r="73" spans="1:7" s="1" customFormat="1" ht="12" customHeight="1" x14ac:dyDescent="0.2">
      <c r="A73" s="15" t="s">
        <v>300</v>
      </c>
      <c r="B73" s="377" t="s">
        <v>278</v>
      </c>
      <c r="C73" s="363">
        <v>3765</v>
      </c>
      <c r="D73" s="363">
        <v>12773</v>
      </c>
      <c r="E73" s="235">
        <v>9923</v>
      </c>
    </row>
    <row r="74" spans="1:7" s="1" customFormat="1" ht="12" customHeight="1" thickBot="1" x14ac:dyDescent="0.25">
      <c r="A74" s="16" t="s">
        <v>301</v>
      </c>
      <c r="B74" s="261" t="s">
        <v>279</v>
      </c>
      <c r="C74" s="363"/>
      <c r="D74" s="363"/>
      <c r="E74" s="235"/>
    </row>
    <row r="75" spans="1:7" s="1" customFormat="1" ht="12" customHeight="1" thickBot="1" x14ac:dyDescent="0.25">
      <c r="A75" s="425" t="s">
        <v>280</v>
      </c>
      <c r="B75" s="259" t="s">
        <v>281</v>
      </c>
      <c r="C75" s="359">
        <f>SUM(C76:C78)</f>
        <v>2173</v>
      </c>
      <c r="D75" s="359">
        <f>SUM(D76:D78)</f>
        <v>2712</v>
      </c>
      <c r="E75" s="231">
        <f>SUM(E76:E78)</f>
        <v>0</v>
      </c>
    </row>
    <row r="76" spans="1:7" s="1" customFormat="1" ht="12" customHeight="1" x14ac:dyDescent="0.2">
      <c r="A76" s="15" t="s">
        <v>302</v>
      </c>
      <c r="B76" s="377" t="s">
        <v>282</v>
      </c>
      <c r="C76" s="363">
        <v>2173</v>
      </c>
      <c r="D76" s="363">
        <v>2712</v>
      </c>
      <c r="E76" s="235"/>
    </row>
    <row r="77" spans="1:7" s="1" customFormat="1" ht="12" customHeight="1" x14ac:dyDescent="0.2">
      <c r="A77" s="14" t="s">
        <v>303</v>
      </c>
      <c r="B77" s="378" t="s">
        <v>283</v>
      </c>
      <c r="C77" s="363"/>
      <c r="D77" s="363"/>
      <c r="E77" s="235"/>
    </row>
    <row r="78" spans="1:7" s="1" customFormat="1" ht="12" customHeight="1" thickBot="1" x14ac:dyDescent="0.25">
      <c r="A78" s="16" t="s">
        <v>304</v>
      </c>
      <c r="B78" s="261" t="s">
        <v>284</v>
      </c>
      <c r="C78" s="363"/>
      <c r="D78" s="363"/>
      <c r="E78" s="235"/>
    </row>
    <row r="79" spans="1:7" s="1" customFormat="1" ht="12" customHeight="1" thickBot="1" x14ac:dyDescent="0.25">
      <c r="A79" s="425" t="s">
        <v>285</v>
      </c>
      <c r="B79" s="259" t="s">
        <v>305</v>
      </c>
      <c r="C79" s="359">
        <f>SUM(C80:C83)</f>
        <v>0</v>
      </c>
      <c r="D79" s="359">
        <f>SUM(D80:D83)</f>
        <v>0</v>
      </c>
      <c r="E79" s="231">
        <f>SUM(E80:E83)</f>
        <v>0</v>
      </c>
    </row>
    <row r="80" spans="1:7" s="1" customFormat="1" ht="12" customHeight="1" x14ac:dyDescent="0.2">
      <c r="A80" s="381" t="s">
        <v>286</v>
      </c>
      <c r="B80" s="377" t="s">
        <v>287</v>
      </c>
      <c r="C80" s="363"/>
      <c r="D80" s="363"/>
      <c r="E80" s="235"/>
    </row>
    <row r="81" spans="1:6" s="1" customFormat="1" ht="12" customHeight="1" x14ac:dyDescent="0.2">
      <c r="A81" s="382" t="s">
        <v>288</v>
      </c>
      <c r="B81" s="378" t="s">
        <v>289</v>
      </c>
      <c r="C81" s="363"/>
      <c r="D81" s="363"/>
      <c r="E81" s="235"/>
    </row>
    <row r="82" spans="1:6" s="1" customFormat="1" ht="12" customHeight="1" x14ac:dyDescent="0.2">
      <c r="A82" s="382" t="s">
        <v>290</v>
      </c>
      <c r="B82" s="378" t="s">
        <v>291</v>
      </c>
      <c r="C82" s="363"/>
      <c r="D82" s="363"/>
      <c r="E82" s="235"/>
    </row>
    <row r="83" spans="1:6" s="1" customFormat="1" ht="12" customHeight="1" thickBot="1" x14ac:dyDescent="0.25">
      <c r="A83" s="383" t="s">
        <v>292</v>
      </c>
      <c r="B83" s="261" t="s">
        <v>293</v>
      </c>
      <c r="C83" s="363"/>
      <c r="D83" s="363"/>
      <c r="E83" s="235"/>
    </row>
    <row r="84" spans="1:6" s="1" customFormat="1" ht="12" customHeight="1" thickBot="1" x14ac:dyDescent="0.25">
      <c r="A84" s="425" t="s">
        <v>294</v>
      </c>
      <c r="B84" s="259" t="s">
        <v>435</v>
      </c>
      <c r="C84" s="427"/>
      <c r="D84" s="427"/>
      <c r="E84" s="428"/>
    </row>
    <row r="85" spans="1:6" s="1" customFormat="1" ht="12" customHeight="1" thickBot="1" x14ac:dyDescent="0.25">
      <c r="A85" s="425" t="s">
        <v>296</v>
      </c>
      <c r="B85" s="259" t="s">
        <v>295</v>
      </c>
      <c r="C85" s="427"/>
      <c r="D85" s="427"/>
      <c r="E85" s="428"/>
    </row>
    <row r="86" spans="1:6" s="1" customFormat="1" ht="12" customHeight="1" thickBot="1" x14ac:dyDescent="0.25">
      <c r="A86" s="425" t="s">
        <v>308</v>
      </c>
      <c r="B86" s="384" t="s">
        <v>438</v>
      </c>
      <c r="C86" s="366">
        <f>+C63+C67+C72+C75+C79+C85+C84</f>
        <v>24038</v>
      </c>
      <c r="D86" s="366">
        <f>+D63+D67+D72+D75+D79+D85+D84</f>
        <v>104168</v>
      </c>
      <c r="E86" s="408">
        <f>+E63+E67+E72+E75+E79+E85+E84</f>
        <v>59599</v>
      </c>
    </row>
    <row r="87" spans="1:6" s="1" customFormat="1" ht="12" customHeight="1" thickBot="1" x14ac:dyDescent="0.25">
      <c r="A87" s="426" t="s">
        <v>437</v>
      </c>
      <c r="B87" s="385" t="s">
        <v>439</v>
      </c>
      <c r="C87" s="366">
        <f>+C62+C86</f>
        <v>310498</v>
      </c>
      <c r="D87" s="366">
        <f>+D62+D86</f>
        <v>451579</v>
      </c>
      <c r="E87" s="408">
        <f>+E62+E86</f>
        <v>315523</v>
      </c>
    </row>
    <row r="88" spans="1:6" s="1" customFormat="1" ht="12" customHeight="1" x14ac:dyDescent="0.2">
      <c r="A88" s="335"/>
      <c r="B88" s="336"/>
      <c r="C88" s="337"/>
      <c r="D88" s="338"/>
      <c r="E88" s="339"/>
    </row>
    <row r="89" spans="1:6" s="1" customFormat="1" ht="12" customHeight="1" x14ac:dyDescent="0.2">
      <c r="A89" s="602" t="s">
        <v>41</v>
      </c>
      <c r="B89" s="602"/>
      <c r="C89" s="602"/>
      <c r="D89" s="602"/>
      <c r="E89" s="602"/>
    </row>
    <row r="90" spans="1:6" s="1" customFormat="1" ht="12" customHeight="1" thickBot="1" x14ac:dyDescent="0.25">
      <c r="A90" s="604" t="s">
        <v>142</v>
      </c>
      <c r="B90" s="604"/>
      <c r="C90" s="348"/>
      <c r="D90" s="146"/>
      <c r="E90" s="274" t="s">
        <v>188</v>
      </c>
    </row>
    <row r="91" spans="1:6" s="1" customFormat="1" ht="24" customHeight="1" thickBot="1" x14ac:dyDescent="0.25">
      <c r="A91" s="23" t="s">
        <v>10</v>
      </c>
      <c r="B91" s="24" t="s">
        <v>42</v>
      </c>
      <c r="C91" s="24" t="str">
        <f>+C3</f>
        <v>2014. évi tény</v>
      </c>
      <c r="D91" s="24" t="str">
        <f>+D3</f>
        <v>2015. évi várható</v>
      </c>
      <c r="E91" s="159" t="e">
        <f>+E3</f>
        <v>#REF!</v>
      </c>
      <c r="F91" s="154"/>
    </row>
    <row r="92" spans="1:6" s="1" customFormat="1" ht="12" customHeight="1" thickBot="1" x14ac:dyDescent="0.25">
      <c r="A92" s="37" t="s">
        <v>453</v>
      </c>
      <c r="B92" s="38" t="s">
        <v>454</v>
      </c>
      <c r="C92" s="38" t="s">
        <v>455</v>
      </c>
      <c r="D92" s="38" t="s">
        <v>457</v>
      </c>
      <c r="E92" s="409" t="s">
        <v>456</v>
      </c>
      <c r="F92" s="154"/>
    </row>
    <row r="93" spans="1:6" s="1" customFormat="1" ht="15" customHeight="1" thickBot="1" x14ac:dyDescent="0.25">
      <c r="A93" s="22" t="s">
        <v>12</v>
      </c>
      <c r="B93" s="31" t="s">
        <v>397</v>
      </c>
      <c r="C93" s="358">
        <f>C94+C95+C96+C97+C98+C111</f>
        <v>297093</v>
      </c>
      <c r="D93" s="358">
        <f>D94+D95+D96+D97+D98+D111</f>
        <v>268252</v>
      </c>
      <c r="E93" s="457">
        <f>E94+E95+E96+E97+E98+E111</f>
        <v>294623</v>
      </c>
      <c r="F93" s="154"/>
    </row>
    <row r="94" spans="1:6" s="1" customFormat="1" ht="12.95" customHeight="1" x14ac:dyDescent="0.2">
      <c r="A94" s="17" t="s">
        <v>90</v>
      </c>
      <c r="B94" s="10" t="s">
        <v>43</v>
      </c>
      <c r="C94" s="464">
        <v>95634</v>
      </c>
      <c r="D94" s="464">
        <v>96099</v>
      </c>
      <c r="E94" s="458">
        <v>100875</v>
      </c>
    </row>
    <row r="95" spans="1:6" ht="16.5" customHeight="1" x14ac:dyDescent="0.25">
      <c r="A95" s="14" t="s">
        <v>91</v>
      </c>
      <c r="B95" s="8" t="s">
        <v>163</v>
      </c>
      <c r="C95" s="360">
        <v>22380</v>
      </c>
      <c r="D95" s="360">
        <v>22845</v>
      </c>
      <c r="E95" s="232">
        <v>24775</v>
      </c>
    </row>
    <row r="96" spans="1:6" x14ac:dyDescent="0.25">
      <c r="A96" s="14" t="s">
        <v>92</v>
      </c>
      <c r="B96" s="8" t="s">
        <v>128</v>
      </c>
      <c r="C96" s="362">
        <v>89459</v>
      </c>
      <c r="D96" s="362">
        <v>95762</v>
      </c>
      <c r="E96" s="234">
        <v>102862</v>
      </c>
    </row>
    <row r="97" spans="1:5" s="43" customFormat="1" ht="12" customHeight="1" x14ac:dyDescent="0.2">
      <c r="A97" s="14" t="s">
        <v>93</v>
      </c>
      <c r="B97" s="11" t="s">
        <v>164</v>
      </c>
      <c r="C97" s="362">
        <v>24777</v>
      </c>
      <c r="D97" s="362">
        <v>19837</v>
      </c>
      <c r="E97" s="234">
        <v>26149</v>
      </c>
    </row>
    <row r="98" spans="1:5" ht="12" customHeight="1" x14ac:dyDescent="0.25">
      <c r="A98" s="14" t="s">
        <v>104</v>
      </c>
      <c r="B98" s="19" t="s">
        <v>165</v>
      </c>
      <c r="C98" s="362">
        <v>64843</v>
      </c>
      <c r="D98" s="362">
        <v>33709</v>
      </c>
      <c r="E98" s="234">
        <v>34962</v>
      </c>
    </row>
    <row r="99" spans="1:5" ht="12" customHeight="1" x14ac:dyDescent="0.25">
      <c r="A99" s="14" t="s">
        <v>94</v>
      </c>
      <c r="B99" s="8" t="s">
        <v>402</v>
      </c>
      <c r="C99" s="362">
        <v>5</v>
      </c>
      <c r="D99" s="362"/>
      <c r="E99" s="234"/>
    </row>
    <row r="100" spans="1:5" ht="12" customHeight="1" x14ac:dyDescent="0.25">
      <c r="A100" s="14" t="s">
        <v>95</v>
      </c>
      <c r="B100" s="150" t="s">
        <v>401</v>
      </c>
      <c r="C100" s="362"/>
      <c r="D100" s="362"/>
      <c r="E100" s="234"/>
    </row>
    <row r="101" spans="1:5" ht="12" customHeight="1" x14ac:dyDescent="0.25">
      <c r="A101" s="14" t="s">
        <v>105</v>
      </c>
      <c r="B101" s="150" t="s">
        <v>400</v>
      </c>
      <c r="C101" s="362"/>
      <c r="D101" s="362">
        <v>86</v>
      </c>
      <c r="E101" s="234"/>
    </row>
    <row r="102" spans="1:5" ht="12" customHeight="1" x14ac:dyDescent="0.25">
      <c r="A102" s="14" t="s">
        <v>106</v>
      </c>
      <c r="B102" s="148" t="s">
        <v>311</v>
      </c>
      <c r="C102" s="362"/>
      <c r="D102" s="362"/>
      <c r="E102" s="234"/>
    </row>
    <row r="103" spans="1:5" ht="12" customHeight="1" x14ac:dyDescent="0.25">
      <c r="A103" s="14" t="s">
        <v>107</v>
      </c>
      <c r="B103" s="149" t="s">
        <v>312</v>
      </c>
      <c r="C103" s="362"/>
      <c r="D103" s="362"/>
      <c r="E103" s="234"/>
    </row>
    <row r="104" spans="1:5" ht="12" customHeight="1" x14ac:dyDescent="0.25">
      <c r="A104" s="14" t="s">
        <v>108</v>
      </c>
      <c r="B104" s="149" t="s">
        <v>313</v>
      </c>
      <c r="C104" s="362"/>
      <c r="D104" s="362"/>
      <c r="E104" s="234"/>
    </row>
    <row r="105" spans="1:5" ht="12" customHeight="1" x14ac:dyDescent="0.25">
      <c r="A105" s="14" t="s">
        <v>110</v>
      </c>
      <c r="B105" s="148" t="s">
        <v>314</v>
      </c>
      <c r="C105" s="362">
        <v>1527</v>
      </c>
      <c r="D105" s="362">
        <v>1789</v>
      </c>
      <c r="E105" s="234">
        <v>1582</v>
      </c>
    </row>
    <row r="106" spans="1:5" ht="12" customHeight="1" x14ac:dyDescent="0.25">
      <c r="A106" s="14" t="s">
        <v>166</v>
      </c>
      <c r="B106" s="148" t="s">
        <v>315</v>
      </c>
      <c r="C106" s="362"/>
      <c r="D106" s="362"/>
      <c r="E106" s="234"/>
    </row>
    <row r="107" spans="1:5" ht="12" customHeight="1" x14ac:dyDescent="0.25">
      <c r="A107" s="14" t="s">
        <v>309</v>
      </c>
      <c r="B107" s="149" t="s">
        <v>316</v>
      </c>
      <c r="C107" s="362">
        <v>30551</v>
      </c>
      <c r="D107" s="362"/>
      <c r="E107" s="234"/>
    </row>
    <row r="108" spans="1:5" ht="12" customHeight="1" x14ac:dyDescent="0.25">
      <c r="A108" s="13" t="s">
        <v>310</v>
      </c>
      <c r="B108" s="150" t="s">
        <v>317</v>
      </c>
      <c r="C108" s="362"/>
      <c r="D108" s="362"/>
      <c r="E108" s="234"/>
    </row>
    <row r="109" spans="1:5" ht="12" customHeight="1" x14ac:dyDescent="0.25">
      <c r="A109" s="14" t="s">
        <v>398</v>
      </c>
      <c r="B109" s="150" t="s">
        <v>318</v>
      </c>
      <c r="C109" s="362"/>
      <c r="D109" s="362"/>
      <c r="E109" s="234"/>
    </row>
    <row r="110" spans="1:5" ht="12" customHeight="1" x14ac:dyDescent="0.25">
      <c r="A110" s="16" t="s">
        <v>399</v>
      </c>
      <c r="B110" s="150" t="s">
        <v>319</v>
      </c>
      <c r="C110" s="362">
        <v>32760</v>
      </c>
      <c r="D110" s="362">
        <v>31834</v>
      </c>
      <c r="E110" s="234">
        <v>33380</v>
      </c>
    </row>
    <row r="111" spans="1:5" ht="12" customHeight="1" x14ac:dyDescent="0.25">
      <c r="A111" s="14" t="s">
        <v>403</v>
      </c>
      <c r="B111" s="11" t="s">
        <v>44</v>
      </c>
      <c r="C111" s="360"/>
      <c r="D111" s="360"/>
      <c r="E111" s="232">
        <v>5000</v>
      </c>
    </row>
    <row r="112" spans="1:5" ht="12" customHeight="1" x14ac:dyDescent="0.25">
      <c r="A112" s="14" t="s">
        <v>404</v>
      </c>
      <c r="B112" s="8" t="s">
        <v>406</v>
      </c>
      <c r="C112" s="360"/>
      <c r="D112" s="360"/>
      <c r="E112" s="232">
        <v>4000</v>
      </c>
    </row>
    <row r="113" spans="1:5" ht="12" customHeight="1" thickBot="1" x14ac:dyDescent="0.3">
      <c r="A113" s="18" t="s">
        <v>405</v>
      </c>
      <c r="B113" s="451" t="s">
        <v>407</v>
      </c>
      <c r="C113" s="465"/>
      <c r="D113" s="465"/>
      <c r="E113" s="459">
        <v>1000</v>
      </c>
    </row>
    <row r="114" spans="1:5" ht="12" customHeight="1" thickBot="1" x14ac:dyDescent="0.3">
      <c r="A114" s="448" t="s">
        <v>13</v>
      </c>
      <c r="B114" s="449" t="s">
        <v>320</v>
      </c>
      <c r="C114" s="466">
        <f>+C115+C117+C119</f>
        <v>8914</v>
      </c>
      <c r="D114" s="466">
        <f>+D115+D117+D119</f>
        <v>16231</v>
      </c>
      <c r="E114" s="460">
        <f>+E115+E117+E119</f>
        <v>20900</v>
      </c>
    </row>
    <row r="115" spans="1:5" ht="12" customHeight="1" x14ac:dyDescent="0.25">
      <c r="A115" s="15" t="s">
        <v>96</v>
      </c>
      <c r="B115" s="8" t="s">
        <v>187</v>
      </c>
      <c r="C115" s="361">
        <v>8514</v>
      </c>
      <c r="D115" s="361">
        <v>12027</v>
      </c>
      <c r="E115" s="233">
        <v>9554</v>
      </c>
    </row>
    <row r="116" spans="1:5" x14ac:dyDescent="0.25">
      <c r="A116" s="15" t="s">
        <v>97</v>
      </c>
      <c r="B116" s="12" t="s">
        <v>324</v>
      </c>
      <c r="C116" s="361"/>
      <c r="D116" s="361"/>
      <c r="E116" s="233"/>
    </row>
    <row r="117" spans="1:5" ht="12" customHeight="1" x14ac:dyDescent="0.25">
      <c r="A117" s="15" t="s">
        <v>98</v>
      </c>
      <c r="B117" s="12" t="s">
        <v>167</v>
      </c>
      <c r="C117" s="360">
        <v>400</v>
      </c>
      <c r="D117" s="360">
        <v>3404</v>
      </c>
      <c r="E117" s="232">
        <v>5446</v>
      </c>
    </row>
    <row r="118" spans="1:5" ht="12" customHeight="1" x14ac:dyDescent="0.25">
      <c r="A118" s="15" t="s">
        <v>99</v>
      </c>
      <c r="B118" s="12" t="s">
        <v>325</v>
      </c>
      <c r="C118" s="360"/>
      <c r="D118" s="360"/>
      <c r="E118" s="232"/>
    </row>
    <row r="119" spans="1:5" ht="12" customHeight="1" x14ac:dyDescent="0.25">
      <c r="A119" s="15" t="s">
        <v>100</v>
      </c>
      <c r="B119" s="261" t="s">
        <v>190</v>
      </c>
      <c r="C119" s="360"/>
      <c r="D119" s="360">
        <v>800</v>
      </c>
      <c r="E119" s="232">
        <v>5900</v>
      </c>
    </row>
    <row r="120" spans="1:5" ht="12" customHeight="1" x14ac:dyDescent="0.25">
      <c r="A120" s="15" t="s">
        <v>109</v>
      </c>
      <c r="B120" s="260" t="s">
        <v>389</v>
      </c>
      <c r="C120" s="360"/>
      <c r="D120" s="360"/>
      <c r="E120" s="232"/>
    </row>
    <row r="121" spans="1:5" ht="12" customHeight="1" x14ac:dyDescent="0.25">
      <c r="A121" s="15" t="s">
        <v>111</v>
      </c>
      <c r="B121" s="373" t="s">
        <v>330</v>
      </c>
      <c r="C121" s="360"/>
      <c r="D121" s="360"/>
      <c r="E121" s="232"/>
    </row>
    <row r="122" spans="1:5" ht="12" customHeight="1" x14ac:dyDescent="0.25">
      <c r="A122" s="15" t="s">
        <v>168</v>
      </c>
      <c r="B122" s="149" t="s">
        <v>313</v>
      </c>
      <c r="C122" s="360"/>
      <c r="D122" s="360"/>
      <c r="E122" s="232"/>
    </row>
    <row r="123" spans="1:5" ht="12" customHeight="1" x14ac:dyDescent="0.25">
      <c r="A123" s="15" t="s">
        <v>169</v>
      </c>
      <c r="B123" s="149" t="s">
        <v>329</v>
      </c>
      <c r="C123" s="360"/>
      <c r="D123" s="360"/>
      <c r="E123" s="232"/>
    </row>
    <row r="124" spans="1:5" ht="12" customHeight="1" x14ac:dyDescent="0.25">
      <c r="A124" s="15" t="s">
        <v>170</v>
      </c>
      <c r="B124" s="149" t="s">
        <v>328</v>
      </c>
      <c r="C124" s="360"/>
      <c r="D124" s="360"/>
      <c r="E124" s="232"/>
    </row>
    <row r="125" spans="1:5" ht="12" customHeight="1" x14ac:dyDescent="0.25">
      <c r="A125" s="15" t="s">
        <v>321</v>
      </c>
      <c r="B125" s="149" t="s">
        <v>316</v>
      </c>
      <c r="C125" s="360"/>
      <c r="D125" s="360"/>
      <c r="E125" s="232"/>
    </row>
    <row r="126" spans="1:5" ht="12" customHeight="1" x14ac:dyDescent="0.25">
      <c r="A126" s="15" t="s">
        <v>322</v>
      </c>
      <c r="B126" s="149" t="s">
        <v>327</v>
      </c>
      <c r="C126" s="360"/>
      <c r="D126" s="360"/>
      <c r="E126" s="232"/>
    </row>
    <row r="127" spans="1:5" ht="12" customHeight="1" thickBot="1" x14ac:dyDescent="0.3">
      <c r="A127" s="13" t="s">
        <v>323</v>
      </c>
      <c r="B127" s="149" t="s">
        <v>326</v>
      </c>
      <c r="C127" s="362"/>
      <c r="D127" s="362">
        <v>800</v>
      </c>
      <c r="E127" s="234"/>
    </row>
    <row r="128" spans="1:5" ht="12" customHeight="1" thickBot="1" x14ac:dyDescent="0.3">
      <c r="A128" s="20" t="s">
        <v>14</v>
      </c>
      <c r="B128" s="133" t="s">
        <v>408</v>
      </c>
      <c r="C128" s="359">
        <f>+C93+C114</f>
        <v>306007</v>
      </c>
      <c r="D128" s="359">
        <f>+D93+D114</f>
        <v>284483</v>
      </c>
      <c r="E128" s="231">
        <f>+E93+E114</f>
        <v>315523</v>
      </c>
    </row>
    <row r="129" spans="1:5" ht="12" customHeight="1" thickBot="1" x14ac:dyDescent="0.3">
      <c r="A129" s="20" t="s">
        <v>15</v>
      </c>
      <c r="B129" s="133" t="s">
        <v>409</v>
      </c>
      <c r="C129" s="359">
        <f>+C130+C131+C132</f>
        <v>0</v>
      </c>
      <c r="D129" s="359">
        <f>+D130+D131+D132</f>
        <v>0</v>
      </c>
      <c r="E129" s="231">
        <f>+E130+E131+E132</f>
        <v>0</v>
      </c>
    </row>
    <row r="130" spans="1:5" ht="12" customHeight="1" x14ac:dyDescent="0.25">
      <c r="A130" s="15" t="s">
        <v>225</v>
      </c>
      <c r="B130" s="12" t="s">
        <v>416</v>
      </c>
      <c r="C130" s="360"/>
      <c r="D130" s="360"/>
      <c r="E130" s="232"/>
    </row>
    <row r="131" spans="1:5" ht="12" customHeight="1" x14ac:dyDescent="0.25">
      <c r="A131" s="15" t="s">
        <v>226</v>
      </c>
      <c r="B131" s="12" t="s">
        <v>417</v>
      </c>
      <c r="C131" s="360"/>
      <c r="D131" s="360"/>
      <c r="E131" s="232"/>
    </row>
    <row r="132" spans="1:5" ht="12" customHeight="1" thickBot="1" x14ac:dyDescent="0.3">
      <c r="A132" s="13" t="s">
        <v>227</v>
      </c>
      <c r="B132" s="12" t="s">
        <v>418</v>
      </c>
      <c r="C132" s="360"/>
      <c r="D132" s="360"/>
      <c r="E132" s="232"/>
    </row>
    <row r="133" spans="1:5" ht="12" customHeight="1" thickBot="1" x14ac:dyDescent="0.3">
      <c r="A133" s="20" t="s">
        <v>16</v>
      </c>
      <c r="B133" s="133" t="s">
        <v>410</v>
      </c>
      <c r="C133" s="359">
        <f>SUM(C134:C139)</f>
        <v>0</v>
      </c>
      <c r="D133" s="359">
        <f>SUM(D134:D139)</f>
        <v>155000</v>
      </c>
      <c r="E133" s="231">
        <f>SUM(E134:E139)</f>
        <v>0</v>
      </c>
    </row>
    <row r="134" spans="1:5" ht="12" customHeight="1" x14ac:dyDescent="0.25">
      <c r="A134" s="15" t="s">
        <v>83</v>
      </c>
      <c r="B134" s="9" t="s">
        <v>419</v>
      </c>
      <c r="C134" s="360"/>
      <c r="D134" s="360">
        <v>155000</v>
      </c>
      <c r="E134" s="232"/>
    </row>
    <row r="135" spans="1:5" ht="12" customHeight="1" x14ac:dyDescent="0.25">
      <c r="A135" s="15" t="s">
        <v>84</v>
      </c>
      <c r="B135" s="9" t="s">
        <v>411</v>
      </c>
      <c r="C135" s="360"/>
      <c r="D135" s="360"/>
      <c r="E135" s="232"/>
    </row>
    <row r="136" spans="1:5" ht="12" customHeight="1" x14ac:dyDescent="0.25">
      <c r="A136" s="15" t="s">
        <v>85</v>
      </c>
      <c r="B136" s="9" t="s">
        <v>412</v>
      </c>
      <c r="C136" s="360"/>
      <c r="D136" s="360"/>
      <c r="E136" s="232"/>
    </row>
    <row r="137" spans="1:5" ht="12" customHeight="1" x14ac:dyDescent="0.25">
      <c r="A137" s="15" t="s">
        <v>155</v>
      </c>
      <c r="B137" s="9" t="s">
        <v>413</v>
      </c>
      <c r="C137" s="360"/>
      <c r="D137" s="360"/>
      <c r="E137" s="232"/>
    </row>
    <row r="138" spans="1:5" ht="12" customHeight="1" x14ac:dyDescent="0.25">
      <c r="A138" s="15" t="s">
        <v>156</v>
      </c>
      <c r="B138" s="9" t="s">
        <v>414</v>
      </c>
      <c r="C138" s="360"/>
      <c r="D138" s="360"/>
      <c r="E138" s="232"/>
    </row>
    <row r="139" spans="1:5" ht="12" customHeight="1" thickBot="1" x14ac:dyDescent="0.3">
      <c r="A139" s="13" t="s">
        <v>157</v>
      </c>
      <c r="B139" s="9" t="s">
        <v>415</v>
      </c>
      <c r="C139" s="360"/>
      <c r="D139" s="360"/>
      <c r="E139" s="232"/>
    </row>
    <row r="140" spans="1:5" ht="12" customHeight="1" thickBot="1" x14ac:dyDescent="0.3">
      <c r="A140" s="20" t="s">
        <v>17</v>
      </c>
      <c r="B140" s="133" t="s">
        <v>423</v>
      </c>
      <c r="C140" s="366">
        <f>+C141+C142+C143+C144</f>
        <v>0</v>
      </c>
      <c r="D140" s="366">
        <f>+D141+D142+D143+D144</f>
        <v>2173</v>
      </c>
      <c r="E140" s="408">
        <f>+E141+E142+E143+E144</f>
        <v>0</v>
      </c>
    </row>
    <row r="141" spans="1:5" ht="12" customHeight="1" x14ac:dyDescent="0.25">
      <c r="A141" s="15" t="s">
        <v>86</v>
      </c>
      <c r="B141" s="9" t="s">
        <v>331</v>
      </c>
      <c r="C141" s="360"/>
      <c r="D141" s="360"/>
      <c r="E141" s="232"/>
    </row>
    <row r="142" spans="1:5" ht="12" customHeight="1" x14ac:dyDescent="0.25">
      <c r="A142" s="15" t="s">
        <v>87</v>
      </c>
      <c r="B142" s="9" t="s">
        <v>332</v>
      </c>
      <c r="C142" s="360"/>
      <c r="D142" s="360">
        <v>2173</v>
      </c>
      <c r="E142" s="232"/>
    </row>
    <row r="143" spans="1:5" ht="12" customHeight="1" x14ac:dyDescent="0.25">
      <c r="A143" s="15" t="s">
        <v>245</v>
      </c>
      <c r="B143" s="9" t="s">
        <v>424</v>
      </c>
      <c r="C143" s="360"/>
      <c r="D143" s="360"/>
      <c r="E143" s="232"/>
    </row>
    <row r="144" spans="1:5" ht="12" customHeight="1" thickBot="1" x14ac:dyDescent="0.3">
      <c r="A144" s="13" t="s">
        <v>246</v>
      </c>
      <c r="B144" s="7" t="s">
        <v>351</v>
      </c>
      <c r="C144" s="360"/>
      <c r="D144" s="360"/>
      <c r="E144" s="232"/>
    </row>
    <row r="145" spans="1:6" ht="12" customHeight="1" thickBot="1" x14ac:dyDescent="0.3">
      <c r="A145" s="20" t="s">
        <v>18</v>
      </c>
      <c r="B145" s="133" t="s">
        <v>425</v>
      </c>
      <c r="C145" s="467">
        <f>SUM(C146:C150)</f>
        <v>0</v>
      </c>
      <c r="D145" s="467">
        <f>SUM(D146:D150)</f>
        <v>0</v>
      </c>
      <c r="E145" s="461">
        <f>SUM(E146:E150)</f>
        <v>0</v>
      </c>
    </row>
    <row r="146" spans="1:6" ht="12" customHeight="1" x14ac:dyDescent="0.25">
      <c r="A146" s="15" t="s">
        <v>88</v>
      </c>
      <c r="B146" s="9" t="s">
        <v>420</v>
      </c>
      <c r="C146" s="360"/>
      <c r="D146" s="360"/>
      <c r="E146" s="232"/>
    </row>
    <row r="147" spans="1:6" ht="12" customHeight="1" x14ac:dyDescent="0.25">
      <c r="A147" s="15" t="s">
        <v>89</v>
      </c>
      <c r="B147" s="9" t="s">
        <v>427</v>
      </c>
      <c r="C147" s="360"/>
      <c r="D147" s="360"/>
      <c r="E147" s="232"/>
    </row>
    <row r="148" spans="1:6" ht="12" customHeight="1" x14ac:dyDescent="0.25">
      <c r="A148" s="15" t="s">
        <v>257</v>
      </c>
      <c r="B148" s="9" t="s">
        <v>422</v>
      </c>
      <c r="C148" s="360"/>
      <c r="D148" s="360"/>
      <c r="E148" s="232"/>
    </row>
    <row r="149" spans="1:6" ht="12" customHeight="1" x14ac:dyDescent="0.25">
      <c r="A149" s="15" t="s">
        <v>258</v>
      </c>
      <c r="B149" s="9" t="s">
        <v>428</v>
      </c>
      <c r="C149" s="360"/>
      <c r="D149" s="360"/>
      <c r="E149" s="232"/>
    </row>
    <row r="150" spans="1:6" ht="12" customHeight="1" thickBot="1" x14ac:dyDescent="0.3">
      <c r="A150" s="15" t="s">
        <v>426</v>
      </c>
      <c r="B150" s="9" t="s">
        <v>429</v>
      </c>
      <c r="C150" s="360"/>
      <c r="D150" s="360"/>
      <c r="E150" s="232"/>
    </row>
    <row r="151" spans="1:6" ht="12" customHeight="1" thickBot="1" x14ac:dyDescent="0.3">
      <c r="A151" s="20" t="s">
        <v>19</v>
      </c>
      <c r="B151" s="133" t="s">
        <v>430</v>
      </c>
      <c r="C151" s="468"/>
      <c r="D151" s="468"/>
      <c r="E151" s="462"/>
    </row>
    <row r="152" spans="1:6" ht="12" customHeight="1" thickBot="1" x14ac:dyDescent="0.3">
      <c r="A152" s="20" t="s">
        <v>20</v>
      </c>
      <c r="B152" s="133" t="s">
        <v>431</v>
      </c>
      <c r="C152" s="468"/>
      <c r="D152" s="468"/>
      <c r="E152" s="462"/>
    </row>
    <row r="153" spans="1:6" ht="15" customHeight="1" thickBot="1" x14ac:dyDescent="0.3">
      <c r="A153" s="20" t="s">
        <v>21</v>
      </c>
      <c r="B153" s="133" t="s">
        <v>433</v>
      </c>
      <c r="C153" s="469">
        <f>+C129+C133+C140+C145+C151+C152</f>
        <v>0</v>
      </c>
      <c r="D153" s="469">
        <f>+D129+D133+D140+D145+D151+D152</f>
        <v>157173</v>
      </c>
      <c r="E153" s="463">
        <f>+E129+E133+E140+E145+E151+E152</f>
        <v>0</v>
      </c>
      <c r="F153" s="134"/>
    </row>
    <row r="154" spans="1:6" s="1" customFormat="1" ht="12.95" customHeight="1" thickBot="1" x14ac:dyDescent="0.25">
      <c r="A154" s="262" t="s">
        <v>22</v>
      </c>
      <c r="B154" s="344" t="s">
        <v>432</v>
      </c>
      <c r="C154" s="469">
        <f>+C128+C153</f>
        <v>306007</v>
      </c>
      <c r="D154" s="469">
        <f>+D128+D153</f>
        <v>441656</v>
      </c>
      <c r="E154" s="463">
        <f>+E128+E153</f>
        <v>315523</v>
      </c>
    </row>
    <row r="155" spans="1:6" x14ac:dyDescent="0.25">
      <c r="C155" s="347"/>
    </row>
    <row r="156" spans="1:6" x14ac:dyDescent="0.25">
      <c r="C156" s="347"/>
    </row>
    <row r="157" spans="1:6" x14ac:dyDescent="0.25">
      <c r="C157" s="347"/>
    </row>
    <row r="158" spans="1:6" ht="16.5" customHeight="1" x14ac:dyDescent="0.25">
      <c r="C158" s="347"/>
    </row>
    <row r="159" spans="1:6" x14ac:dyDescent="0.25">
      <c r="C159" s="347"/>
    </row>
    <row r="160" spans="1:6" x14ac:dyDescent="0.25">
      <c r="C160" s="347"/>
    </row>
    <row r="161" spans="3:3" x14ac:dyDescent="0.25">
      <c r="C161" s="347"/>
    </row>
    <row r="162" spans="3:3" x14ac:dyDescent="0.25">
      <c r="C162" s="347"/>
    </row>
    <row r="163" spans="3:3" x14ac:dyDescent="0.25">
      <c r="C163" s="347"/>
    </row>
    <row r="164" spans="3:3" x14ac:dyDescent="0.25">
      <c r="C164" s="347"/>
    </row>
    <row r="165" spans="3:3" x14ac:dyDescent="0.25">
      <c r="C165" s="347"/>
    </row>
    <row r="166" spans="3:3" x14ac:dyDescent="0.25">
      <c r="C166" s="347"/>
    </row>
    <row r="167" spans="3:3" x14ac:dyDescent="0.25">
      <c r="C167" s="347"/>
    </row>
  </sheetData>
  <mergeCells count="4">
    <mergeCell ref="A1:E1"/>
    <mergeCell ref="A89:E89"/>
    <mergeCell ref="A90:B90"/>
    <mergeCell ref="A2:B2"/>
  </mergeCells>
  <phoneticPr fontId="29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2" fitToWidth="3" fitToHeight="2" orientation="portrait" r:id="rId1"/>
  <headerFooter alignWithMargins="0">
    <oddHeader>&amp;C&amp;"Times New Roman CE,Félkövér"&amp;12&amp;UTájékoztató kimutatások, mérlegek&amp;U
Sajószöged Község Önkormányzata
2016. ÉVI KÖLTSÉGVETÉSÉNEK ÖSSZEVONT MÉRLEGE&amp;R&amp;"Times New Roman CE,Félkövér dőlt"&amp;11 1. számú tájékoztató tábla</oddHeader>
  </headerFooter>
  <rowBreaks count="1" manualBreakCount="1">
    <brk id="88" max="4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AD30-EE3E-4C72-87E0-CFC570FEC4E6}">
  <sheetPr>
    <tabColor rgb="FF92D050"/>
  </sheetPr>
  <dimension ref="A1:J18"/>
  <sheetViews>
    <sheetView topLeftCell="A2" zoomScaleNormal="100" workbookViewId="0">
      <selection activeCell="B26" sqref="B26"/>
    </sheetView>
  </sheetViews>
  <sheetFormatPr defaultRowHeight="12.75" x14ac:dyDescent="0.2"/>
  <cols>
    <col min="1" max="1" width="6.83203125" style="174" customWidth="1"/>
    <col min="2" max="2" width="49.6640625" style="56" customWidth="1"/>
    <col min="3" max="8" width="12.83203125" style="56" customWidth="1"/>
    <col min="9" max="9" width="14.33203125" style="56" customWidth="1"/>
    <col min="10" max="10" width="3.33203125" style="56" customWidth="1"/>
    <col min="11" max="16384" width="9.33203125" style="56"/>
  </cols>
  <sheetData>
    <row r="1" spans="1:10" ht="27.75" customHeight="1" x14ac:dyDescent="0.2">
      <c r="A1" s="659" t="s">
        <v>3</v>
      </c>
      <c r="B1" s="659"/>
      <c r="C1" s="659"/>
      <c r="D1" s="659"/>
      <c r="E1" s="659"/>
      <c r="F1" s="659"/>
      <c r="G1" s="659"/>
      <c r="H1" s="659"/>
      <c r="I1" s="659"/>
    </row>
    <row r="2" spans="1:10" ht="20.25" customHeight="1" thickBot="1" x14ac:dyDescent="0.3">
      <c r="I2" s="442" t="s">
        <v>55</v>
      </c>
    </row>
    <row r="3" spans="1:10" s="443" customFormat="1" ht="26.25" customHeight="1" x14ac:dyDescent="0.2">
      <c r="A3" s="667" t="s">
        <v>64</v>
      </c>
      <c r="B3" s="662" t="s">
        <v>77</v>
      </c>
      <c r="C3" s="667" t="s">
        <v>78</v>
      </c>
      <c r="D3" s="667" t="str">
        <f>+CONCATENATE(LEFT(ÖSSZEFÜGGÉSEK!A5,4)," előtti kifizetés")</f>
        <v>2016 előtti kifizetés</v>
      </c>
      <c r="E3" s="664" t="s">
        <v>63</v>
      </c>
      <c r="F3" s="665"/>
      <c r="G3" s="665"/>
      <c r="H3" s="666"/>
      <c r="I3" s="662" t="s">
        <v>45</v>
      </c>
    </row>
    <row r="4" spans="1:10" s="444" customFormat="1" ht="32.25" customHeight="1" thickBot="1" x14ac:dyDescent="0.25">
      <c r="A4" s="668"/>
      <c r="B4" s="663"/>
      <c r="C4" s="663"/>
      <c r="D4" s="668"/>
      <c r="E4" s="237" t="str">
        <f>+CONCATENATE(LEFT(ÖSSZEFÜGGÉSEK!A5,4),".")</f>
        <v>2016.</v>
      </c>
      <c r="F4" s="237" t="str">
        <f>+CONCATENATE(LEFT(ÖSSZEFÜGGÉSEK!A5,4)+1,".")</f>
        <v>2017.</v>
      </c>
      <c r="G4" s="237" t="str">
        <f>+CONCATENATE(LEFT(ÖSSZEFÜGGÉSEK!A5,4)+2,".")</f>
        <v>2018.</v>
      </c>
      <c r="H4" s="238" t="str">
        <f>+CONCATENATE(LEFT(ÖSSZEFÜGGÉSEK!A5,4)+2,".",CHAR(10)," után")</f>
        <v>2018.
 után</v>
      </c>
      <c r="I4" s="663"/>
    </row>
    <row r="5" spans="1:10" s="445" customFormat="1" ht="12.95" customHeight="1" thickBot="1" x14ac:dyDescent="0.25">
      <c r="A5" s="239" t="s">
        <v>453</v>
      </c>
      <c r="B5" s="240" t="s">
        <v>454</v>
      </c>
      <c r="C5" s="241" t="s">
        <v>455</v>
      </c>
      <c r="D5" s="240" t="s">
        <v>457</v>
      </c>
      <c r="E5" s="239" t="s">
        <v>456</v>
      </c>
      <c r="F5" s="241" t="s">
        <v>458</v>
      </c>
      <c r="G5" s="241" t="s">
        <v>459</v>
      </c>
      <c r="H5" s="242" t="s">
        <v>460</v>
      </c>
      <c r="I5" s="243" t="s">
        <v>461</v>
      </c>
    </row>
    <row r="6" spans="1:10" ht="24.75" customHeight="1" thickBot="1" x14ac:dyDescent="0.25">
      <c r="A6" s="244" t="s">
        <v>12</v>
      </c>
      <c r="B6" s="518" t="s">
        <v>586</v>
      </c>
      <c r="C6" s="437" t="s">
        <v>587</v>
      </c>
      <c r="D6" s="71">
        <v>1433</v>
      </c>
      <c r="E6" s="72">
        <v>555</v>
      </c>
      <c r="F6" s="73">
        <v>555</v>
      </c>
      <c r="G6" s="73">
        <v>231</v>
      </c>
      <c r="H6" s="74"/>
      <c r="I6" s="71">
        <f t="shared" ref="I6:I16" si="0">SUM(D6:H6)</f>
        <v>2774</v>
      </c>
    </row>
    <row r="7" spans="1:10" ht="20.100000000000001" customHeight="1" x14ac:dyDescent="0.2">
      <c r="A7" s="246" t="s">
        <v>13</v>
      </c>
      <c r="B7" s="75" t="s">
        <v>588</v>
      </c>
      <c r="C7" s="438" t="s">
        <v>589</v>
      </c>
      <c r="D7" s="76">
        <v>2578</v>
      </c>
      <c r="E7" s="77">
        <v>1956</v>
      </c>
      <c r="F7" s="28">
        <v>1956</v>
      </c>
      <c r="G7" s="28">
        <v>1956</v>
      </c>
      <c r="H7" s="25">
        <v>1956</v>
      </c>
      <c r="I7" s="247">
        <f t="shared" si="0"/>
        <v>10402</v>
      </c>
      <c r="J7" s="658" t="s">
        <v>484</v>
      </c>
    </row>
    <row r="8" spans="1:10" ht="20.100000000000001" customHeight="1" thickBot="1" x14ac:dyDescent="0.25">
      <c r="A8" s="246" t="s">
        <v>14</v>
      </c>
      <c r="B8" s="75" t="s">
        <v>590</v>
      </c>
      <c r="C8" s="438" t="s">
        <v>589</v>
      </c>
      <c r="D8" s="76">
        <v>244</v>
      </c>
      <c r="E8" s="77">
        <v>122</v>
      </c>
      <c r="F8" s="28">
        <v>122</v>
      </c>
      <c r="G8" s="28">
        <v>122</v>
      </c>
      <c r="H8" s="25">
        <v>122</v>
      </c>
      <c r="I8" s="247">
        <f t="shared" si="0"/>
        <v>732</v>
      </c>
      <c r="J8" s="658"/>
    </row>
    <row r="9" spans="1:10" ht="26.1" customHeight="1" thickBot="1" x14ac:dyDescent="0.25">
      <c r="A9" s="244" t="s">
        <v>15</v>
      </c>
      <c r="B9" s="518" t="s">
        <v>592</v>
      </c>
      <c r="C9" s="439" t="s">
        <v>591</v>
      </c>
      <c r="D9" s="71">
        <v>12702</v>
      </c>
      <c r="E9" s="72">
        <v>566</v>
      </c>
      <c r="F9" s="73">
        <f>+F10+F11</f>
        <v>0</v>
      </c>
      <c r="G9" s="73">
        <f>+G10+G11</f>
        <v>0</v>
      </c>
      <c r="H9" s="74">
        <f>+H10+H11</f>
        <v>0</v>
      </c>
      <c r="I9" s="71">
        <f t="shared" si="0"/>
        <v>13268</v>
      </c>
      <c r="J9" s="658"/>
    </row>
    <row r="10" spans="1:10" ht="20.100000000000001" customHeight="1" x14ac:dyDescent="0.2">
      <c r="A10" s="246" t="s">
        <v>16</v>
      </c>
      <c r="B10" s="75"/>
      <c r="C10" s="438"/>
      <c r="D10" s="76"/>
      <c r="E10" s="77"/>
      <c r="F10" s="28"/>
      <c r="G10" s="28"/>
      <c r="H10" s="25"/>
      <c r="I10" s="247">
        <f t="shared" si="0"/>
        <v>0</v>
      </c>
      <c r="J10" s="658"/>
    </row>
    <row r="11" spans="1:10" ht="20.100000000000001" customHeight="1" thickBot="1" x14ac:dyDescent="0.25">
      <c r="A11" s="246" t="s">
        <v>17</v>
      </c>
      <c r="B11" s="75"/>
      <c r="C11" s="438"/>
      <c r="D11" s="76"/>
      <c r="E11" s="77"/>
      <c r="F11" s="28"/>
      <c r="G11" s="28"/>
      <c r="H11" s="25"/>
      <c r="I11" s="247">
        <f t="shared" si="0"/>
        <v>0</v>
      </c>
      <c r="J11" s="658"/>
    </row>
    <row r="12" spans="1:10" ht="20.100000000000001" customHeight="1" thickBot="1" x14ac:dyDescent="0.25">
      <c r="A12" s="244" t="s">
        <v>18</v>
      </c>
      <c r="B12" s="245"/>
      <c r="C12" s="439"/>
      <c r="D12" s="71">
        <f>+D13</f>
        <v>0</v>
      </c>
      <c r="E12" s="72">
        <f>+E13</f>
        <v>0</v>
      </c>
      <c r="F12" s="73">
        <f>+F13</f>
        <v>0</v>
      </c>
      <c r="G12" s="73">
        <f>+G13</f>
        <v>0</v>
      </c>
      <c r="H12" s="74">
        <f>+H13</f>
        <v>0</v>
      </c>
      <c r="I12" s="71">
        <f t="shared" si="0"/>
        <v>0</v>
      </c>
      <c r="J12" s="658"/>
    </row>
    <row r="13" spans="1:10" ht="20.100000000000001" customHeight="1" thickBot="1" x14ac:dyDescent="0.25">
      <c r="A13" s="246" t="s">
        <v>19</v>
      </c>
      <c r="B13" s="75"/>
      <c r="C13" s="438"/>
      <c r="D13" s="76"/>
      <c r="E13" s="77"/>
      <c r="F13" s="28"/>
      <c r="G13" s="28"/>
      <c r="H13" s="25"/>
      <c r="I13" s="247">
        <f t="shared" si="0"/>
        <v>0</v>
      </c>
      <c r="J13" s="658"/>
    </row>
    <row r="14" spans="1:10" ht="20.100000000000001" customHeight="1" thickBot="1" x14ac:dyDescent="0.25">
      <c r="A14" s="244" t="s">
        <v>20</v>
      </c>
      <c r="B14" s="245"/>
      <c r="C14" s="439"/>
      <c r="D14" s="71">
        <f>+D15</f>
        <v>0</v>
      </c>
      <c r="E14" s="72">
        <f>+E15</f>
        <v>0</v>
      </c>
      <c r="F14" s="73">
        <f>+F15</f>
        <v>0</v>
      </c>
      <c r="G14" s="73">
        <f>+G15</f>
        <v>0</v>
      </c>
      <c r="H14" s="74">
        <f>+H15</f>
        <v>0</v>
      </c>
      <c r="I14" s="71">
        <f t="shared" si="0"/>
        <v>0</v>
      </c>
      <c r="J14" s="658"/>
    </row>
    <row r="15" spans="1:10" ht="20.100000000000001" customHeight="1" thickBot="1" x14ac:dyDescent="0.25">
      <c r="A15" s="248" t="s">
        <v>21</v>
      </c>
      <c r="B15" s="78"/>
      <c r="C15" s="440"/>
      <c r="D15" s="79"/>
      <c r="E15" s="80"/>
      <c r="F15" s="29"/>
      <c r="G15" s="29"/>
      <c r="H15" s="27"/>
      <c r="I15" s="249">
        <f t="shared" si="0"/>
        <v>0</v>
      </c>
      <c r="J15" s="658"/>
    </row>
    <row r="16" spans="1:10" ht="20.100000000000001" customHeight="1" thickBot="1" x14ac:dyDescent="0.25">
      <c r="A16" s="244" t="s">
        <v>22</v>
      </c>
      <c r="B16" s="250"/>
      <c r="C16" s="439"/>
      <c r="D16" s="71">
        <f>+D17</f>
        <v>0</v>
      </c>
      <c r="E16" s="72">
        <f>+E17</f>
        <v>0</v>
      </c>
      <c r="F16" s="73">
        <f>+F17</f>
        <v>0</v>
      </c>
      <c r="G16" s="73">
        <f>+G17</f>
        <v>0</v>
      </c>
      <c r="H16" s="74">
        <f>+H17</f>
        <v>0</v>
      </c>
      <c r="I16" s="71">
        <f t="shared" si="0"/>
        <v>0</v>
      </c>
      <c r="J16" s="658"/>
    </row>
    <row r="17" spans="1:10" ht="20.100000000000001" customHeight="1" thickBot="1" x14ac:dyDescent="0.25">
      <c r="A17" s="251" t="s">
        <v>23</v>
      </c>
      <c r="B17" s="81"/>
      <c r="C17" s="441"/>
      <c r="D17" s="82"/>
      <c r="E17" s="83"/>
      <c r="F17" s="84"/>
      <c r="G17" s="84"/>
      <c r="H17" s="26"/>
      <c r="I17" s="252">
        <v>0</v>
      </c>
      <c r="J17" s="658"/>
    </row>
    <row r="18" spans="1:10" ht="20.100000000000001" customHeight="1" thickBot="1" x14ac:dyDescent="0.25">
      <c r="A18" s="660" t="s">
        <v>134</v>
      </c>
      <c r="B18" s="661"/>
      <c r="C18" s="130"/>
      <c r="D18" s="71">
        <f t="shared" ref="D18:I18" si="1">+D6+D9+D12+D14+D16</f>
        <v>14135</v>
      </c>
      <c r="E18" s="72">
        <f t="shared" si="1"/>
        <v>1121</v>
      </c>
      <c r="F18" s="73">
        <f t="shared" si="1"/>
        <v>555</v>
      </c>
      <c r="G18" s="73">
        <f t="shared" si="1"/>
        <v>231</v>
      </c>
      <c r="H18" s="74">
        <f t="shared" si="1"/>
        <v>0</v>
      </c>
      <c r="I18" s="71">
        <f t="shared" si="1"/>
        <v>16042</v>
      </c>
      <c r="J18" s="658"/>
    </row>
  </sheetData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1097-D0C9-4D6F-BACD-BD4645D98827}">
  <sheetPr codeName="Munka25">
    <tabColor rgb="FF92D050"/>
  </sheetPr>
  <dimension ref="A1:O81"/>
  <sheetViews>
    <sheetView zoomScaleNormal="100" workbookViewId="0">
      <selection sqref="A1:O1"/>
    </sheetView>
  </sheetViews>
  <sheetFormatPr defaultRowHeight="15.75" x14ac:dyDescent="0.25"/>
  <cols>
    <col min="1" max="1" width="4.83203125" style="106" customWidth="1"/>
    <col min="2" max="2" width="31.1640625" style="124" customWidth="1"/>
    <col min="3" max="4" width="9" style="124" customWidth="1"/>
    <col min="5" max="5" width="9.5" style="124" customWidth="1"/>
    <col min="6" max="6" width="8.83203125" style="124" customWidth="1"/>
    <col min="7" max="7" width="8.6640625" style="124" customWidth="1"/>
    <col min="8" max="8" width="8.83203125" style="124" customWidth="1"/>
    <col min="9" max="9" width="8.1640625" style="124" customWidth="1"/>
    <col min="10" max="14" width="9.5" style="124" customWidth="1"/>
    <col min="15" max="15" width="12.6640625" style="106" customWidth="1"/>
    <col min="16" max="16384" width="9.33203125" style="124"/>
  </cols>
  <sheetData>
    <row r="1" spans="1:15" ht="31.5" customHeight="1" x14ac:dyDescent="0.25">
      <c r="A1" s="672" t="str">
        <f>+CONCATENATE("Előirányzat-felhasználási terv",CHAR(10),LEFT(ÖSSZEFÜGGÉSEK!A5,4),". évre")</f>
        <v>Előirányzat-felhasználási terv
2016. évre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</row>
    <row r="2" spans="1:15" ht="16.5" thickBot="1" x14ac:dyDescent="0.3">
      <c r="O2" s="4" t="s">
        <v>48</v>
      </c>
    </row>
    <row r="3" spans="1:15" s="106" customFormat="1" ht="26.1" customHeight="1" thickBot="1" x14ac:dyDescent="0.3">
      <c r="A3" s="103" t="s">
        <v>10</v>
      </c>
      <c r="B3" s="104" t="s">
        <v>56</v>
      </c>
      <c r="C3" s="104" t="s">
        <v>65</v>
      </c>
      <c r="D3" s="104" t="s">
        <v>66</v>
      </c>
      <c r="E3" s="104" t="s">
        <v>67</v>
      </c>
      <c r="F3" s="104" t="s">
        <v>68</v>
      </c>
      <c r="G3" s="104" t="s">
        <v>69</v>
      </c>
      <c r="H3" s="104" t="s">
        <v>70</v>
      </c>
      <c r="I3" s="104" t="s">
        <v>71</v>
      </c>
      <c r="J3" s="104" t="s">
        <v>72</v>
      </c>
      <c r="K3" s="104" t="s">
        <v>73</v>
      </c>
      <c r="L3" s="104" t="s">
        <v>74</v>
      </c>
      <c r="M3" s="104" t="s">
        <v>75</v>
      </c>
      <c r="N3" s="104" t="s">
        <v>76</v>
      </c>
      <c r="O3" s="105" t="s">
        <v>46</v>
      </c>
    </row>
    <row r="4" spans="1:15" s="108" customFormat="1" ht="15" customHeight="1" thickBot="1" x14ac:dyDescent="0.25">
      <c r="A4" s="107" t="s">
        <v>12</v>
      </c>
      <c r="B4" s="669" t="s">
        <v>50</v>
      </c>
      <c r="C4" s="670"/>
      <c r="D4" s="670"/>
      <c r="E4" s="670"/>
      <c r="F4" s="670"/>
      <c r="G4" s="670"/>
      <c r="H4" s="670"/>
      <c r="I4" s="670"/>
      <c r="J4" s="670"/>
      <c r="K4" s="670"/>
      <c r="L4" s="670"/>
      <c r="M4" s="670"/>
      <c r="N4" s="670"/>
      <c r="O4" s="671"/>
    </row>
    <row r="5" spans="1:15" s="108" customFormat="1" ht="22.5" x14ac:dyDescent="0.2">
      <c r="A5" s="109" t="s">
        <v>13</v>
      </c>
      <c r="B5" s="446" t="s">
        <v>334</v>
      </c>
      <c r="C5" s="110">
        <v>6377</v>
      </c>
      <c r="D5" s="110">
        <v>6377</v>
      </c>
      <c r="E5" s="110">
        <v>6377</v>
      </c>
      <c r="F5" s="110">
        <v>6377</v>
      </c>
      <c r="G5" s="110">
        <v>6377</v>
      </c>
      <c r="H5" s="110">
        <v>6377</v>
      </c>
      <c r="I5" s="110">
        <v>6377</v>
      </c>
      <c r="J5" s="110">
        <v>6377</v>
      </c>
      <c r="K5" s="110">
        <v>6377</v>
      </c>
      <c r="L5" s="110">
        <v>6377</v>
      </c>
      <c r="M5" s="110">
        <v>6377</v>
      </c>
      <c r="N5" s="110">
        <v>6386</v>
      </c>
      <c r="O5" s="111">
        <f t="shared" ref="O5:O25" si="0">SUM(C5:N5)</f>
        <v>76533</v>
      </c>
    </row>
    <row r="6" spans="1:15" s="115" customFormat="1" ht="22.5" x14ac:dyDescent="0.2">
      <c r="A6" s="112" t="s">
        <v>14</v>
      </c>
      <c r="B6" s="255" t="s">
        <v>380</v>
      </c>
      <c r="C6" s="113">
        <v>1370</v>
      </c>
      <c r="D6" s="113">
        <v>1370</v>
      </c>
      <c r="E6" s="113">
        <v>1370</v>
      </c>
      <c r="F6" s="113">
        <v>1370</v>
      </c>
      <c r="G6" s="113">
        <v>1370</v>
      </c>
      <c r="H6" s="113">
        <v>1370</v>
      </c>
      <c r="I6" s="113">
        <v>1370</v>
      </c>
      <c r="J6" s="113">
        <v>1370</v>
      </c>
      <c r="K6" s="113">
        <v>1370</v>
      </c>
      <c r="L6" s="113">
        <v>1370</v>
      </c>
      <c r="M6" s="113">
        <v>1370</v>
      </c>
      <c r="N6" s="113">
        <v>1374</v>
      </c>
      <c r="O6" s="114">
        <f t="shared" si="0"/>
        <v>16444</v>
      </c>
    </row>
    <row r="7" spans="1:15" s="115" customFormat="1" ht="22.5" x14ac:dyDescent="0.2">
      <c r="A7" s="112" t="s">
        <v>15</v>
      </c>
      <c r="B7" s="254" t="s">
        <v>381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7">
        <f t="shared" si="0"/>
        <v>0</v>
      </c>
    </row>
    <row r="8" spans="1:15" s="115" customFormat="1" ht="14.1" customHeight="1" x14ac:dyDescent="0.2">
      <c r="A8" s="112" t="s">
        <v>16</v>
      </c>
      <c r="B8" s="253" t="s">
        <v>154</v>
      </c>
      <c r="C8" s="113"/>
      <c r="D8" s="113">
        <v>13651</v>
      </c>
      <c r="E8" s="113">
        <v>24101</v>
      </c>
      <c r="F8" s="113">
        <v>13651</v>
      </c>
      <c r="G8" s="113"/>
      <c r="H8" s="113"/>
      <c r="I8" s="113"/>
      <c r="J8" s="113"/>
      <c r="K8" s="113">
        <v>27777</v>
      </c>
      <c r="L8" s="113">
        <v>15737</v>
      </c>
      <c r="M8" s="113">
        <v>15737</v>
      </c>
      <c r="N8" s="113">
        <v>14076</v>
      </c>
      <c r="O8" s="114">
        <f t="shared" si="0"/>
        <v>124730</v>
      </c>
    </row>
    <row r="9" spans="1:15" s="115" customFormat="1" ht="14.1" customHeight="1" x14ac:dyDescent="0.2">
      <c r="A9" s="112" t="s">
        <v>17</v>
      </c>
      <c r="B9" s="253" t="s">
        <v>382</v>
      </c>
      <c r="C9" s="113">
        <v>1934</v>
      </c>
      <c r="D9" s="113">
        <v>1934</v>
      </c>
      <c r="E9" s="113">
        <v>1934</v>
      </c>
      <c r="F9" s="113">
        <v>1934</v>
      </c>
      <c r="G9" s="113">
        <v>1934</v>
      </c>
      <c r="H9" s="113">
        <v>1934</v>
      </c>
      <c r="I9" s="113">
        <v>1934</v>
      </c>
      <c r="J9" s="113">
        <v>1934</v>
      </c>
      <c r="K9" s="113">
        <v>1934</v>
      </c>
      <c r="L9" s="113">
        <v>1934</v>
      </c>
      <c r="M9" s="113">
        <v>1934</v>
      </c>
      <c r="N9" s="113">
        <v>1943</v>
      </c>
      <c r="O9" s="114">
        <f t="shared" si="0"/>
        <v>23217</v>
      </c>
    </row>
    <row r="10" spans="1:15" s="115" customFormat="1" ht="14.1" customHeight="1" x14ac:dyDescent="0.2">
      <c r="A10" s="112" t="s">
        <v>18</v>
      </c>
      <c r="B10" s="253" t="s">
        <v>4</v>
      </c>
      <c r="C10" s="113"/>
      <c r="D10" s="113"/>
      <c r="E10" s="113"/>
      <c r="F10" s="113"/>
      <c r="G10" s="113"/>
      <c r="H10" s="113">
        <v>5000</v>
      </c>
      <c r="I10" s="113">
        <v>5000</v>
      </c>
      <c r="J10" s="113">
        <v>5000</v>
      </c>
      <c r="K10" s="113"/>
      <c r="L10" s="113"/>
      <c r="M10" s="113"/>
      <c r="N10" s="113"/>
      <c r="O10" s="114">
        <f t="shared" si="0"/>
        <v>15000</v>
      </c>
    </row>
    <row r="11" spans="1:15" s="115" customFormat="1" ht="14.1" customHeight="1" x14ac:dyDescent="0.2">
      <c r="A11" s="112" t="s">
        <v>19</v>
      </c>
      <c r="B11" s="253" t="s">
        <v>336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4">
        <f t="shared" si="0"/>
        <v>0</v>
      </c>
    </row>
    <row r="12" spans="1:15" s="115" customFormat="1" ht="22.5" x14ac:dyDescent="0.2">
      <c r="A12" s="112" t="s">
        <v>20</v>
      </c>
      <c r="B12" s="255" t="s">
        <v>368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4">
        <f t="shared" si="0"/>
        <v>0</v>
      </c>
    </row>
    <row r="13" spans="1:15" s="115" customFormat="1" ht="14.1" customHeight="1" thickBot="1" x14ac:dyDescent="0.25">
      <c r="A13" s="112" t="s">
        <v>21</v>
      </c>
      <c r="B13" s="253" t="s">
        <v>5</v>
      </c>
      <c r="C13" s="113">
        <v>13651</v>
      </c>
      <c r="D13" s="113"/>
      <c r="E13" s="113"/>
      <c r="F13" s="113"/>
      <c r="G13" s="113">
        <v>13651</v>
      </c>
      <c r="H13" s="113">
        <v>8651</v>
      </c>
      <c r="I13" s="113">
        <v>7441</v>
      </c>
      <c r="J13" s="113">
        <v>7441</v>
      </c>
      <c r="K13" s="113"/>
      <c r="L13" s="113"/>
      <c r="M13" s="113"/>
      <c r="N13" s="113">
        <v>8764</v>
      </c>
      <c r="O13" s="114">
        <f t="shared" si="0"/>
        <v>59599</v>
      </c>
    </row>
    <row r="14" spans="1:15" s="108" customFormat="1" ht="15.95" customHeight="1" thickBot="1" x14ac:dyDescent="0.25">
      <c r="A14" s="107" t="s">
        <v>22</v>
      </c>
      <c r="B14" s="40" t="s">
        <v>101</v>
      </c>
      <c r="C14" s="118">
        <f t="shared" ref="C14:N14" si="1">SUM(C5:C13)</f>
        <v>23332</v>
      </c>
      <c r="D14" s="118">
        <f t="shared" si="1"/>
        <v>23332</v>
      </c>
      <c r="E14" s="118">
        <f t="shared" si="1"/>
        <v>33782</v>
      </c>
      <c r="F14" s="118">
        <f t="shared" si="1"/>
        <v>23332</v>
      </c>
      <c r="G14" s="118">
        <f t="shared" si="1"/>
        <v>23332</v>
      </c>
      <c r="H14" s="118">
        <f t="shared" si="1"/>
        <v>23332</v>
      </c>
      <c r="I14" s="118">
        <f t="shared" si="1"/>
        <v>22122</v>
      </c>
      <c r="J14" s="118">
        <f t="shared" si="1"/>
        <v>22122</v>
      </c>
      <c r="K14" s="118">
        <f t="shared" si="1"/>
        <v>37458</v>
      </c>
      <c r="L14" s="118">
        <f t="shared" si="1"/>
        <v>25418</v>
      </c>
      <c r="M14" s="118">
        <f t="shared" si="1"/>
        <v>25418</v>
      </c>
      <c r="N14" s="118">
        <f t="shared" si="1"/>
        <v>32543</v>
      </c>
      <c r="O14" s="119">
        <f>SUM(C14:N14)</f>
        <v>315523</v>
      </c>
    </row>
    <row r="15" spans="1:15" s="108" customFormat="1" ht="15" customHeight="1" thickBot="1" x14ac:dyDescent="0.25">
      <c r="A15" s="107" t="s">
        <v>23</v>
      </c>
      <c r="B15" s="669" t="s">
        <v>51</v>
      </c>
      <c r="C15" s="670"/>
      <c r="D15" s="670"/>
      <c r="E15" s="670"/>
      <c r="F15" s="670"/>
      <c r="G15" s="670"/>
      <c r="H15" s="670"/>
      <c r="I15" s="670"/>
      <c r="J15" s="670"/>
      <c r="K15" s="670"/>
      <c r="L15" s="670"/>
      <c r="M15" s="670"/>
      <c r="N15" s="670"/>
      <c r="O15" s="671"/>
    </row>
    <row r="16" spans="1:15" s="115" customFormat="1" ht="14.1" customHeight="1" x14ac:dyDescent="0.2">
      <c r="A16" s="120" t="s">
        <v>24</v>
      </c>
      <c r="B16" s="256" t="s">
        <v>57</v>
      </c>
      <c r="C16" s="116">
        <v>8406</v>
      </c>
      <c r="D16" s="116">
        <v>8406</v>
      </c>
      <c r="E16" s="116">
        <v>8406</v>
      </c>
      <c r="F16" s="116">
        <v>8406</v>
      </c>
      <c r="G16" s="116">
        <v>8406</v>
      </c>
      <c r="H16" s="116">
        <v>8406</v>
      </c>
      <c r="I16" s="116">
        <v>8406</v>
      </c>
      <c r="J16" s="116">
        <v>8406</v>
      </c>
      <c r="K16" s="116">
        <v>8406</v>
      </c>
      <c r="L16" s="116">
        <v>8406</v>
      </c>
      <c r="M16" s="116">
        <v>8406</v>
      </c>
      <c r="N16" s="116">
        <v>8409</v>
      </c>
      <c r="O16" s="117">
        <f t="shared" si="0"/>
        <v>100875</v>
      </c>
    </row>
    <row r="17" spans="1:15" s="115" customFormat="1" ht="27" customHeight="1" x14ac:dyDescent="0.2">
      <c r="A17" s="112" t="s">
        <v>25</v>
      </c>
      <c r="B17" s="255" t="s">
        <v>163</v>
      </c>
      <c r="C17" s="113">
        <v>2064</v>
      </c>
      <c r="D17" s="113">
        <v>2064</v>
      </c>
      <c r="E17" s="113">
        <v>2064</v>
      </c>
      <c r="F17" s="113">
        <v>2064</v>
      </c>
      <c r="G17" s="113">
        <v>2064</v>
      </c>
      <c r="H17" s="113">
        <v>2064</v>
      </c>
      <c r="I17" s="113">
        <v>2064</v>
      </c>
      <c r="J17" s="113">
        <v>2064</v>
      </c>
      <c r="K17" s="113">
        <v>2064</v>
      </c>
      <c r="L17" s="113">
        <v>2064</v>
      </c>
      <c r="M17" s="113">
        <v>2064</v>
      </c>
      <c r="N17" s="113">
        <v>2071</v>
      </c>
      <c r="O17" s="114">
        <f t="shared" si="0"/>
        <v>24775</v>
      </c>
    </row>
    <row r="18" spans="1:15" s="115" customFormat="1" ht="14.1" customHeight="1" x14ac:dyDescent="0.2">
      <c r="A18" s="112" t="s">
        <v>26</v>
      </c>
      <c r="B18" s="253" t="s">
        <v>128</v>
      </c>
      <c r="C18" s="113">
        <v>8571</v>
      </c>
      <c r="D18" s="113">
        <v>8571</v>
      </c>
      <c r="E18" s="113">
        <v>8571</v>
      </c>
      <c r="F18" s="113">
        <v>8571</v>
      </c>
      <c r="G18" s="113">
        <v>8571</v>
      </c>
      <c r="H18" s="113">
        <v>8571</v>
      </c>
      <c r="I18" s="113">
        <v>8571</v>
      </c>
      <c r="J18" s="113">
        <v>8571</v>
      </c>
      <c r="K18" s="113">
        <v>8571</v>
      </c>
      <c r="L18" s="113">
        <v>8571</v>
      </c>
      <c r="M18" s="113">
        <v>8571</v>
      </c>
      <c r="N18" s="113">
        <v>13581</v>
      </c>
      <c r="O18" s="114">
        <f t="shared" si="0"/>
        <v>107862</v>
      </c>
    </row>
    <row r="19" spans="1:15" s="115" customFormat="1" ht="14.1" customHeight="1" x14ac:dyDescent="0.2">
      <c r="A19" s="112" t="s">
        <v>27</v>
      </c>
      <c r="B19" s="253" t="s">
        <v>164</v>
      </c>
      <c r="C19" s="113">
        <v>1510</v>
      </c>
      <c r="D19" s="113">
        <v>1510</v>
      </c>
      <c r="E19" s="113">
        <v>1510</v>
      </c>
      <c r="F19" s="113">
        <v>1510</v>
      </c>
      <c r="G19" s="113">
        <v>1510</v>
      </c>
      <c r="H19" s="113">
        <v>1510</v>
      </c>
      <c r="I19" s="113">
        <v>300</v>
      </c>
      <c r="J19" s="113">
        <v>300</v>
      </c>
      <c r="K19" s="113">
        <v>3596</v>
      </c>
      <c r="L19" s="113">
        <v>3596</v>
      </c>
      <c r="M19" s="113">
        <v>3596</v>
      </c>
      <c r="N19" s="113">
        <v>5701</v>
      </c>
      <c r="O19" s="114">
        <f t="shared" si="0"/>
        <v>26149</v>
      </c>
    </row>
    <row r="20" spans="1:15" s="115" customFormat="1" ht="14.1" customHeight="1" x14ac:dyDescent="0.2">
      <c r="A20" s="112" t="s">
        <v>28</v>
      </c>
      <c r="B20" s="253" t="s">
        <v>6</v>
      </c>
      <c r="C20" s="113">
        <v>2781</v>
      </c>
      <c r="D20" s="113">
        <v>2781</v>
      </c>
      <c r="E20" s="113">
        <v>2781</v>
      </c>
      <c r="F20" s="113">
        <v>2781</v>
      </c>
      <c r="G20" s="113">
        <v>2781</v>
      </c>
      <c r="H20" s="113">
        <v>2781</v>
      </c>
      <c r="I20" s="113">
        <v>2781</v>
      </c>
      <c r="J20" s="113">
        <v>2781</v>
      </c>
      <c r="K20" s="113">
        <v>4371</v>
      </c>
      <c r="L20" s="113">
        <v>2781</v>
      </c>
      <c r="M20" s="113">
        <v>2781</v>
      </c>
      <c r="N20" s="113">
        <v>2781</v>
      </c>
      <c r="O20" s="114">
        <f t="shared" si="0"/>
        <v>34962</v>
      </c>
    </row>
    <row r="21" spans="1:15" s="115" customFormat="1" ht="14.1" customHeight="1" x14ac:dyDescent="0.2">
      <c r="A21" s="112" t="s">
        <v>29</v>
      </c>
      <c r="B21" s="253" t="s">
        <v>187</v>
      </c>
      <c r="C21" s="113"/>
      <c r="D21" s="113"/>
      <c r="E21" s="113">
        <v>4777</v>
      </c>
      <c r="F21" s="113"/>
      <c r="G21" s="113"/>
      <c r="H21" s="113"/>
      <c r="I21" s="113"/>
      <c r="J21" s="113"/>
      <c r="K21" s="113">
        <v>4777</v>
      </c>
      <c r="L21" s="113"/>
      <c r="M21" s="113"/>
      <c r="N21" s="113"/>
      <c r="O21" s="114">
        <f t="shared" si="0"/>
        <v>9554</v>
      </c>
    </row>
    <row r="22" spans="1:15" s="115" customFormat="1" x14ac:dyDescent="0.2">
      <c r="A22" s="112" t="s">
        <v>30</v>
      </c>
      <c r="B22" s="255" t="s">
        <v>167</v>
      </c>
      <c r="C22" s="113"/>
      <c r="D22" s="113"/>
      <c r="E22" s="113">
        <v>2723</v>
      </c>
      <c r="F22" s="113"/>
      <c r="G22" s="113"/>
      <c r="H22" s="113"/>
      <c r="I22" s="113"/>
      <c r="J22" s="113"/>
      <c r="K22" s="113">
        <v>2723</v>
      </c>
      <c r="L22" s="113"/>
      <c r="M22" s="113"/>
      <c r="N22" s="113"/>
      <c r="O22" s="114">
        <f t="shared" si="0"/>
        <v>5446</v>
      </c>
    </row>
    <row r="23" spans="1:15" s="115" customFormat="1" ht="14.1" customHeight="1" x14ac:dyDescent="0.2">
      <c r="A23" s="112" t="s">
        <v>31</v>
      </c>
      <c r="B23" s="253" t="s">
        <v>190</v>
      </c>
      <c r="C23" s="113"/>
      <c r="D23" s="113"/>
      <c r="E23" s="113">
        <v>2950</v>
      </c>
      <c r="F23" s="113"/>
      <c r="G23" s="113"/>
      <c r="H23" s="113"/>
      <c r="I23" s="113"/>
      <c r="J23" s="113"/>
      <c r="K23" s="113">
        <v>2950</v>
      </c>
      <c r="L23" s="113"/>
      <c r="M23" s="113"/>
      <c r="N23" s="113"/>
      <c r="O23" s="114">
        <f t="shared" si="0"/>
        <v>5900</v>
      </c>
    </row>
    <row r="24" spans="1:15" s="115" customFormat="1" ht="14.1" customHeight="1" thickBot="1" x14ac:dyDescent="0.25">
      <c r="A24" s="112" t="s">
        <v>32</v>
      </c>
      <c r="B24" s="253" t="s">
        <v>7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4">
        <f t="shared" si="0"/>
        <v>0</v>
      </c>
    </row>
    <row r="25" spans="1:15" s="108" customFormat="1" ht="15.95" customHeight="1" thickBot="1" x14ac:dyDescent="0.25">
      <c r="A25" s="121" t="s">
        <v>33</v>
      </c>
      <c r="B25" s="40" t="s">
        <v>102</v>
      </c>
      <c r="C25" s="118">
        <f t="shared" ref="C25:N25" si="2">SUM(C16:C24)</f>
        <v>23332</v>
      </c>
      <c r="D25" s="118">
        <f t="shared" si="2"/>
        <v>23332</v>
      </c>
      <c r="E25" s="118">
        <f t="shared" si="2"/>
        <v>33782</v>
      </c>
      <c r="F25" s="118">
        <f t="shared" si="2"/>
        <v>23332</v>
      </c>
      <c r="G25" s="118">
        <f t="shared" si="2"/>
        <v>23332</v>
      </c>
      <c r="H25" s="118">
        <f t="shared" si="2"/>
        <v>23332</v>
      </c>
      <c r="I25" s="118">
        <f t="shared" si="2"/>
        <v>22122</v>
      </c>
      <c r="J25" s="118">
        <f t="shared" si="2"/>
        <v>22122</v>
      </c>
      <c r="K25" s="118">
        <f t="shared" si="2"/>
        <v>37458</v>
      </c>
      <c r="L25" s="118">
        <f t="shared" si="2"/>
        <v>25418</v>
      </c>
      <c r="M25" s="118">
        <f t="shared" si="2"/>
        <v>25418</v>
      </c>
      <c r="N25" s="118">
        <f t="shared" si="2"/>
        <v>32543</v>
      </c>
      <c r="O25" s="119">
        <f t="shared" si="0"/>
        <v>315523</v>
      </c>
    </row>
    <row r="26" spans="1:15" ht="16.5" thickBot="1" x14ac:dyDescent="0.3">
      <c r="A26" s="121" t="s">
        <v>34</v>
      </c>
      <c r="B26" s="257" t="s">
        <v>103</v>
      </c>
      <c r="C26" s="122">
        <f t="shared" ref="C26:O26" si="3">C14-C25</f>
        <v>0</v>
      </c>
      <c r="D26" s="122">
        <f t="shared" si="3"/>
        <v>0</v>
      </c>
      <c r="E26" s="122">
        <f t="shared" si="3"/>
        <v>0</v>
      </c>
      <c r="F26" s="122">
        <f t="shared" si="3"/>
        <v>0</v>
      </c>
      <c r="G26" s="122">
        <f t="shared" si="3"/>
        <v>0</v>
      </c>
      <c r="H26" s="122">
        <f t="shared" si="3"/>
        <v>0</v>
      </c>
      <c r="I26" s="122">
        <f t="shared" si="3"/>
        <v>0</v>
      </c>
      <c r="J26" s="122">
        <f t="shared" si="3"/>
        <v>0</v>
      </c>
      <c r="K26" s="122">
        <f t="shared" si="3"/>
        <v>0</v>
      </c>
      <c r="L26" s="122">
        <f t="shared" si="3"/>
        <v>0</v>
      </c>
      <c r="M26" s="122">
        <f t="shared" si="3"/>
        <v>0</v>
      </c>
      <c r="N26" s="122">
        <f t="shared" si="3"/>
        <v>0</v>
      </c>
      <c r="O26" s="123">
        <f t="shared" si="3"/>
        <v>0</v>
      </c>
    </row>
    <row r="27" spans="1:15" x14ac:dyDescent="0.25">
      <c r="A27" s="125"/>
    </row>
    <row r="28" spans="1:15" x14ac:dyDescent="0.25">
      <c r="B28" s="126"/>
      <c r="C28" s="127"/>
      <c r="D28" s="127"/>
      <c r="O28" s="124"/>
    </row>
    <row r="29" spans="1:15" x14ac:dyDescent="0.25">
      <c r="O29" s="124"/>
    </row>
    <row r="30" spans="1:15" x14ac:dyDescent="0.25">
      <c r="O30" s="124"/>
    </row>
    <row r="31" spans="1:15" x14ac:dyDescent="0.25">
      <c r="O31" s="124"/>
    </row>
    <row r="32" spans="1:15" x14ac:dyDescent="0.25">
      <c r="O32" s="124"/>
    </row>
    <row r="33" spans="15:15" x14ac:dyDescent="0.25">
      <c r="O33" s="124"/>
    </row>
    <row r="34" spans="15:15" x14ac:dyDescent="0.25">
      <c r="O34" s="124"/>
    </row>
    <row r="35" spans="15:15" x14ac:dyDescent="0.25">
      <c r="O35" s="124"/>
    </row>
    <row r="36" spans="15:15" x14ac:dyDescent="0.25">
      <c r="O36" s="124"/>
    </row>
    <row r="37" spans="15:15" x14ac:dyDescent="0.25">
      <c r="O37" s="124"/>
    </row>
    <row r="38" spans="15:15" x14ac:dyDescent="0.25">
      <c r="O38" s="124"/>
    </row>
    <row r="39" spans="15:15" x14ac:dyDescent="0.25">
      <c r="O39" s="124"/>
    </row>
    <row r="40" spans="15:15" x14ac:dyDescent="0.25">
      <c r="O40" s="124"/>
    </row>
    <row r="41" spans="15:15" x14ac:dyDescent="0.25">
      <c r="O41" s="124"/>
    </row>
    <row r="42" spans="15:15" x14ac:dyDescent="0.25">
      <c r="O42" s="124"/>
    </row>
    <row r="43" spans="15:15" x14ac:dyDescent="0.25">
      <c r="O43" s="124"/>
    </row>
    <row r="44" spans="15:15" x14ac:dyDescent="0.25">
      <c r="O44" s="124"/>
    </row>
    <row r="45" spans="15:15" x14ac:dyDescent="0.25">
      <c r="O45" s="124"/>
    </row>
    <row r="46" spans="15:15" x14ac:dyDescent="0.25">
      <c r="O46" s="124"/>
    </row>
    <row r="47" spans="15:15" x14ac:dyDescent="0.25">
      <c r="O47" s="124"/>
    </row>
    <row r="48" spans="15:15" x14ac:dyDescent="0.25">
      <c r="O48" s="124"/>
    </row>
    <row r="49" spans="15:15" x14ac:dyDescent="0.25">
      <c r="O49" s="124"/>
    </row>
    <row r="50" spans="15:15" x14ac:dyDescent="0.25">
      <c r="O50" s="124"/>
    </row>
    <row r="51" spans="15:15" x14ac:dyDescent="0.25">
      <c r="O51" s="124"/>
    </row>
    <row r="52" spans="15:15" x14ac:dyDescent="0.25">
      <c r="O52" s="124"/>
    </row>
    <row r="53" spans="15:15" x14ac:dyDescent="0.25">
      <c r="O53" s="124"/>
    </row>
    <row r="54" spans="15:15" x14ac:dyDescent="0.25">
      <c r="O54" s="124"/>
    </row>
    <row r="55" spans="15:15" x14ac:dyDescent="0.25">
      <c r="O55" s="124"/>
    </row>
    <row r="56" spans="15:15" x14ac:dyDescent="0.25">
      <c r="O56" s="124"/>
    </row>
    <row r="57" spans="15:15" x14ac:dyDescent="0.25">
      <c r="O57" s="124"/>
    </row>
    <row r="58" spans="15:15" x14ac:dyDescent="0.25">
      <c r="O58" s="124"/>
    </row>
    <row r="59" spans="15:15" x14ac:dyDescent="0.25">
      <c r="O59" s="124"/>
    </row>
    <row r="60" spans="15:15" x14ac:dyDescent="0.25">
      <c r="O60" s="124"/>
    </row>
    <row r="61" spans="15:15" x14ac:dyDescent="0.25">
      <c r="O61" s="124"/>
    </row>
    <row r="62" spans="15:15" x14ac:dyDescent="0.25">
      <c r="O62" s="124"/>
    </row>
    <row r="63" spans="15:15" x14ac:dyDescent="0.25">
      <c r="O63" s="124"/>
    </row>
    <row r="64" spans="15:15" x14ac:dyDescent="0.25">
      <c r="O64" s="124"/>
    </row>
    <row r="65" spans="15:15" x14ac:dyDescent="0.25">
      <c r="O65" s="124"/>
    </row>
    <row r="66" spans="15:15" x14ac:dyDescent="0.25">
      <c r="O66" s="124"/>
    </row>
    <row r="67" spans="15:15" x14ac:dyDescent="0.25">
      <c r="O67" s="124"/>
    </row>
    <row r="68" spans="15:15" x14ac:dyDescent="0.25">
      <c r="O68" s="124"/>
    </row>
    <row r="69" spans="15:15" x14ac:dyDescent="0.25">
      <c r="O69" s="124"/>
    </row>
    <row r="70" spans="15:15" x14ac:dyDescent="0.25">
      <c r="O70" s="124"/>
    </row>
    <row r="71" spans="15:15" x14ac:dyDescent="0.25">
      <c r="O71" s="124"/>
    </row>
    <row r="72" spans="15:15" x14ac:dyDescent="0.25">
      <c r="O72" s="124"/>
    </row>
    <row r="73" spans="15:15" x14ac:dyDescent="0.25">
      <c r="O73" s="124"/>
    </row>
    <row r="74" spans="15:15" x14ac:dyDescent="0.25">
      <c r="O74" s="124"/>
    </row>
    <row r="75" spans="15:15" x14ac:dyDescent="0.25">
      <c r="O75" s="124"/>
    </row>
    <row r="76" spans="15:15" x14ac:dyDescent="0.25">
      <c r="O76" s="124"/>
    </row>
    <row r="77" spans="15:15" x14ac:dyDescent="0.25">
      <c r="O77" s="124"/>
    </row>
    <row r="78" spans="15:15" x14ac:dyDescent="0.25">
      <c r="O78" s="124"/>
    </row>
    <row r="79" spans="15:15" x14ac:dyDescent="0.25">
      <c r="O79" s="124"/>
    </row>
    <row r="80" spans="15:15" x14ac:dyDescent="0.25">
      <c r="O80" s="124"/>
    </row>
    <row r="81" spans="15:15" x14ac:dyDescent="0.25">
      <c r="O81" s="124"/>
    </row>
  </sheetData>
  <sheetProtection sheet="1"/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3. tájékoztató tábla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7299E-E052-4C3C-942C-CF849156CD21}">
  <sheetPr>
    <tabColor rgb="FF92D050"/>
  </sheetPr>
  <dimension ref="A1:D39"/>
  <sheetViews>
    <sheetView zoomScaleNormal="100" workbookViewId="0">
      <selection sqref="A1:D1"/>
    </sheetView>
  </sheetViews>
  <sheetFormatPr defaultRowHeight="12.75" x14ac:dyDescent="0.2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 x14ac:dyDescent="0.25">
      <c r="A1" s="677" t="str">
        <f>+CONCATENATE("K I M U T A T Á S",CHAR(10),"a ",LEFT(ÖSSZEFÜGGÉSEK!A5,4),". évben céljelleggel juttatott támogatásokról")</f>
        <v>K I M U T A T Á S
a 2016. évben céljelleggel juttatott támogatásokról</v>
      </c>
      <c r="B1" s="677"/>
      <c r="C1" s="677"/>
      <c r="D1" s="677"/>
    </row>
    <row r="2" spans="1:4" ht="17.25" customHeight="1" x14ac:dyDescent="0.25">
      <c r="A2" s="340"/>
      <c r="B2" s="340"/>
      <c r="C2" s="340"/>
      <c r="D2" s="340"/>
    </row>
    <row r="3" spans="1:4" ht="13.5" thickBot="1" x14ac:dyDescent="0.25">
      <c r="A3" s="183"/>
      <c r="B3" s="183"/>
      <c r="C3" s="674" t="s">
        <v>48</v>
      </c>
      <c r="D3" s="674"/>
    </row>
    <row r="4" spans="1:4" ht="42.75" customHeight="1" thickBot="1" x14ac:dyDescent="0.25">
      <c r="A4" s="341" t="s">
        <v>64</v>
      </c>
      <c r="B4" s="342" t="s">
        <v>112</v>
      </c>
      <c r="C4" s="342" t="s">
        <v>113</v>
      </c>
      <c r="D4" s="343" t="s">
        <v>8</v>
      </c>
    </row>
    <row r="5" spans="1:4" ht="15.95" customHeight="1" x14ac:dyDescent="0.2">
      <c r="A5" s="184" t="s">
        <v>12</v>
      </c>
      <c r="B5" s="32" t="s">
        <v>579</v>
      </c>
      <c r="C5" s="32" t="s">
        <v>583</v>
      </c>
      <c r="D5" s="33">
        <v>3850</v>
      </c>
    </row>
    <row r="6" spans="1:4" ht="15.95" customHeight="1" x14ac:dyDescent="0.2">
      <c r="A6" s="185" t="s">
        <v>13</v>
      </c>
      <c r="B6" s="34" t="s">
        <v>580</v>
      </c>
      <c r="C6" s="34" t="s">
        <v>583</v>
      </c>
      <c r="D6" s="35">
        <v>1630</v>
      </c>
    </row>
    <row r="7" spans="1:4" ht="15.95" customHeight="1" x14ac:dyDescent="0.2">
      <c r="A7" s="185" t="s">
        <v>14</v>
      </c>
      <c r="B7" s="34" t="s">
        <v>581</v>
      </c>
      <c r="C7" s="34" t="s">
        <v>583</v>
      </c>
      <c r="D7" s="35">
        <v>2000</v>
      </c>
    </row>
    <row r="8" spans="1:4" ht="15.95" customHeight="1" x14ac:dyDescent="0.2">
      <c r="A8" s="185" t="s">
        <v>15</v>
      </c>
      <c r="B8" s="34" t="s">
        <v>582</v>
      </c>
      <c r="C8" s="34" t="s">
        <v>583</v>
      </c>
      <c r="D8" s="35">
        <v>24500</v>
      </c>
    </row>
    <row r="9" spans="1:4" ht="15.95" customHeight="1" x14ac:dyDescent="0.2">
      <c r="A9" s="185" t="s">
        <v>16</v>
      </c>
      <c r="B9" s="34" t="s">
        <v>582</v>
      </c>
      <c r="C9" s="34" t="s">
        <v>584</v>
      </c>
      <c r="D9" s="35">
        <v>5900</v>
      </c>
    </row>
    <row r="10" spans="1:4" ht="15.95" customHeight="1" x14ac:dyDescent="0.2">
      <c r="A10" s="185" t="s">
        <v>17</v>
      </c>
      <c r="B10" s="34" t="s">
        <v>522</v>
      </c>
      <c r="C10" s="34" t="s">
        <v>585</v>
      </c>
      <c r="D10" s="35">
        <v>47277</v>
      </c>
    </row>
    <row r="11" spans="1:4" ht="15.95" customHeight="1" x14ac:dyDescent="0.2">
      <c r="A11" s="185" t="s">
        <v>18</v>
      </c>
      <c r="B11" s="34" t="s">
        <v>523</v>
      </c>
      <c r="C11" s="34" t="s">
        <v>585</v>
      </c>
      <c r="D11" s="35">
        <v>71782</v>
      </c>
    </row>
    <row r="12" spans="1:4" ht="15.95" customHeight="1" x14ac:dyDescent="0.2">
      <c r="A12" s="185" t="s">
        <v>19</v>
      </c>
      <c r="B12" s="34"/>
      <c r="C12" s="34"/>
      <c r="D12" s="35"/>
    </row>
    <row r="13" spans="1:4" ht="15.95" customHeight="1" x14ac:dyDescent="0.2">
      <c r="A13" s="185" t="s">
        <v>20</v>
      </c>
      <c r="B13" s="34"/>
      <c r="C13" s="34"/>
      <c r="D13" s="35"/>
    </row>
    <row r="14" spans="1:4" ht="15.95" customHeight="1" x14ac:dyDescent="0.2">
      <c r="A14" s="185" t="s">
        <v>21</v>
      </c>
      <c r="B14" s="34"/>
      <c r="C14" s="34"/>
      <c r="D14" s="35"/>
    </row>
    <row r="15" spans="1:4" ht="15.95" customHeight="1" x14ac:dyDescent="0.2">
      <c r="A15" s="185" t="s">
        <v>22</v>
      </c>
      <c r="B15" s="34"/>
      <c r="C15" s="34"/>
      <c r="D15" s="35"/>
    </row>
    <row r="16" spans="1:4" ht="15.95" customHeight="1" x14ac:dyDescent="0.2">
      <c r="A16" s="185" t="s">
        <v>23</v>
      </c>
      <c r="B16" s="34"/>
      <c r="C16" s="34"/>
      <c r="D16" s="35"/>
    </row>
    <row r="17" spans="1:4" ht="15.95" customHeight="1" x14ac:dyDescent="0.2">
      <c r="A17" s="185" t="s">
        <v>24</v>
      </c>
      <c r="B17" s="34"/>
      <c r="C17" s="34"/>
      <c r="D17" s="35"/>
    </row>
    <row r="18" spans="1:4" ht="15.95" customHeight="1" x14ac:dyDescent="0.2">
      <c r="A18" s="185" t="s">
        <v>25</v>
      </c>
      <c r="B18" s="34"/>
      <c r="C18" s="34"/>
      <c r="D18" s="35"/>
    </row>
    <row r="19" spans="1:4" ht="15.95" customHeight="1" x14ac:dyDescent="0.2">
      <c r="A19" s="185" t="s">
        <v>26</v>
      </c>
      <c r="B19" s="34"/>
      <c r="C19" s="34"/>
      <c r="D19" s="35"/>
    </row>
    <row r="20" spans="1:4" ht="15.95" customHeight="1" x14ac:dyDescent="0.2">
      <c r="A20" s="185" t="s">
        <v>27</v>
      </c>
      <c r="B20" s="34"/>
      <c r="C20" s="34"/>
      <c r="D20" s="35"/>
    </row>
    <row r="21" spans="1:4" ht="15.95" customHeight="1" x14ac:dyDescent="0.2">
      <c r="A21" s="185" t="s">
        <v>28</v>
      </c>
      <c r="B21" s="34"/>
      <c r="C21" s="34"/>
      <c r="D21" s="35"/>
    </row>
    <row r="22" spans="1:4" ht="15.95" customHeight="1" x14ac:dyDescent="0.2">
      <c r="A22" s="185" t="s">
        <v>29</v>
      </c>
      <c r="B22" s="34"/>
      <c r="C22" s="34"/>
      <c r="D22" s="35"/>
    </row>
    <row r="23" spans="1:4" ht="15.95" customHeight="1" x14ac:dyDescent="0.2">
      <c r="A23" s="185" t="s">
        <v>30</v>
      </c>
      <c r="B23" s="34"/>
      <c r="C23" s="34"/>
      <c r="D23" s="35"/>
    </row>
    <row r="24" spans="1:4" ht="15.95" customHeight="1" x14ac:dyDescent="0.2">
      <c r="A24" s="185" t="s">
        <v>31</v>
      </c>
      <c r="B24" s="34"/>
      <c r="C24" s="34"/>
      <c r="D24" s="35"/>
    </row>
    <row r="25" spans="1:4" ht="15.95" customHeight="1" x14ac:dyDescent="0.2">
      <c r="A25" s="185" t="s">
        <v>32</v>
      </c>
      <c r="B25" s="34"/>
      <c r="C25" s="34"/>
      <c r="D25" s="35"/>
    </row>
    <row r="26" spans="1:4" ht="15.95" customHeight="1" x14ac:dyDescent="0.2">
      <c r="A26" s="185" t="s">
        <v>33</v>
      </c>
      <c r="B26" s="34"/>
      <c r="C26" s="34"/>
      <c r="D26" s="35"/>
    </row>
    <row r="27" spans="1:4" ht="15.95" customHeight="1" x14ac:dyDescent="0.2">
      <c r="A27" s="185" t="s">
        <v>34</v>
      </c>
      <c r="B27" s="34"/>
      <c r="C27" s="34"/>
      <c r="D27" s="35"/>
    </row>
    <row r="28" spans="1:4" ht="15.95" customHeight="1" x14ac:dyDescent="0.2">
      <c r="A28" s="185" t="s">
        <v>35</v>
      </c>
      <c r="B28" s="34"/>
      <c r="C28" s="34"/>
      <c r="D28" s="35"/>
    </row>
    <row r="29" spans="1:4" ht="15.95" customHeight="1" x14ac:dyDescent="0.2">
      <c r="A29" s="185" t="s">
        <v>36</v>
      </c>
      <c r="B29" s="34"/>
      <c r="C29" s="34"/>
      <c r="D29" s="35"/>
    </row>
    <row r="30" spans="1:4" ht="15.95" customHeight="1" x14ac:dyDescent="0.2">
      <c r="A30" s="185" t="s">
        <v>37</v>
      </c>
      <c r="B30" s="34"/>
      <c r="C30" s="34"/>
      <c r="D30" s="35"/>
    </row>
    <row r="31" spans="1:4" ht="15.95" customHeight="1" x14ac:dyDescent="0.2">
      <c r="A31" s="185" t="s">
        <v>38</v>
      </c>
      <c r="B31" s="34"/>
      <c r="C31" s="34"/>
      <c r="D31" s="35"/>
    </row>
    <row r="32" spans="1:4" ht="15.95" customHeight="1" x14ac:dyDescent="0.2">
      <c r="A32" s="185" t="s">
        <v>39</v>
      </c>
      <c r="B32" s="34"/>
      <c r="C32" s="34"/>
      <c r="D32" s="35"/>
    </row>
    <row r="33" spans="1:4" ht="15.95" customHeight="1" x14ac:dyDescent="0.2">
      <c r="A33" s="185" t="s">
        <v>40</v>
      </c>
      <c r="B33" s="34"/>
      <c r="C33" s="34"/>
      <c r="D33" s="35"/>
    </row>
    <row r="34" spans="1:4" ht="15.95" customHeight="1" x14ac:dyDescent="0.2">
      <c r="A34" s="185" t="s">
        <v>114</v>
      </c>
      <c r="B34" s="34"/>
      <c r="C34" s="34"/>
      <c r="D34" s="89"/>
    </row>
    <row r="35" spans="1:4" ht="15.95" customHeight="1" x14ac:dyDescent="0.2">
      <c r="A35" s="185" t="s">
        <v>115</v>
      </c>
      <c r="B35" s="34"/>
      <c r="C35" s="34"/>
      <c r="D35" s="89"/>
    </row>
    <row r="36" spans="1:4" ht="15.95" customHeight="1" x14ac:dyDescent="0.2">
      <c r="A36" s="185" t="s">
        <v>116</v>
      </c>
      <c r="B36" s="34"/>
      <c r="C36" s="34"/>
      <c r="D36" s="89"/>
    </row>
    <row r="37" spans="1:4" ht="15.95" customHeight="1" thickBot="1" x14ac:dyDescent="0.25">
      <c r="A37" s="186" t="s">
        <v>117</v>
      </c>
      <c r="B37" s="36"/>
      <c r="C37" s="36"/>
      <c r="D37" s="90"/>
    </row>
    <row r="38" spans="1:4" ht="15.95" customHeight="1" thickBot="1" x14ac:dyDescent="0.25">
      <c r="A38" s="675" t="s">
        <v>46</v>
      </c>
      <c r="B38" s="676"/>
      <c r="C38" s="187"/>
      <c r="D38" s="188">
        <f>SUM(D5:D37)</f>
        <v>156939</v>
      </c>
    </row>
    <row r="39" spans="1:4" x14ac:dyDescent="0.2">
      <c r="A39" t="s">
        <v>178</v>
      </c>
    </row>
  </sheetData>
  <sheetProtection sheet="1"/>
  <mergeCells count="3">
    <mergeCell ref="C3:D3"/>
    <mergeCell ref="A38:B38"/>
    <mergeCell ref="A1:D1"/>
  </mergeCells>
  <phoneticPr fontId="29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4. tájékoztató tábla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08567-A82C-45FA-813E-DA44B1D79D3E}">
  <sheetPr>
    <tabColor rgb="FF92D050"/>
  </sheetPr>
  <dimension ref="A1:G48"/>
  <sheetViews>
    <sheetView zoomScale="120" zoomScaleNormal="120" zoomScaleSheetLayoutView="100" workbookViewId="0">
      <selection activeCell="B10" sqref="B10"/>
    </sheetView>
  </sheetViews>
  <sheetFormatPr defaultRowHeight="15.75" x14ac:dyDescent="0.25"/>
  <cols>
    <col min="1" max="1" width="9" style="345" customWidth="1"/>
    <col min="2" max="2" width="66.33203125" style="345" bestFit="1" customWidth="1"/>
    <col min="3" max="3" width="15.5" style="346" customWidth="1"/>
    <col min="4" max="5" width="15.5" style="345" customWidth="1"/>
    <col min="6" max="6" width="9" style="374" customWidth="1"/>
    <col min="7" max="16384" width="9.33203125" style="374"/>
  </cols>
  <sheetData>
    <row r="1" spans="1:5" ht="15.95" customHeight="1" x14ac:dyDescent="0.25">
      <c r="A1" s="602" t="s">
        <v>9</v>
      </c>
      <c r="B1" s="602"/>
      <c r="C1" s="602"/>
      <c r="D1" s="602"/>
      <c r="E1" s="602"/>
    </row>
    <row r="2" spans="1:5" ht="15.95" customHeight="1" thickBot="1" x14ac:dyDescent="0.3">
      <c r="A2" s="603" t="s">
        <v>141</v>
      </c>
      <c r="B2" s="603"/>
      <c r="D2" s="146"/>
      <c r="E2" s="274" t="s">
        <v>188</v>
      </c>
    </row>
    <row r="3" spans="1:5" ht="38.1" customHeight="1" thickBot="1" x14ac:dyDescent="0.3">
      <c r="A3" s="23" t="s">
        <v>64</v>
      </c>
      <c r="B3" s="24" t="s">
        <v>11</v>
      </c>
      <c r="C3" s="24" t="str">
        <f>+CONCATENATE(LEFT(ÖSSZEFÜGGÉSEK!A5,4)+1,". évi")</f>
        <v>2017. évi</v>
      </c>
      <c r="D3" s="367" t="str">
        <f>+CONCATENATE(LEFT(ÖSSZEFÜGGÉSEK!A5,4)+2,". évi")</f>
        <v>2018. évi</v>
      </c>
      <c r="E3" s="159" t="str">
        <f>+CONCATENATE(LEFT(ÖSSZEFÜGGÉSEK!A5,4)+3,". évi")</f>
        <v>2019. évi</v>
      </c>
    </row>
    <row r="4" spans="1:5" s="375" customFormat="1" ht="12" customHeight="1" thickBot="1" x14ac:dyDescent="0.25">
      <c r="A4" s="37" t="s">
        <v>453</v>
      </c>
      <c r="B4" s="38" t="s">
        <v>454</v>
      </c>
      <c r="C4" s="38" t="s">
        <v>455</v>
      </c>
      <c r="D4" s="38" t="s">
        <v>457</v>
      </c>
      <c r="E4" s="409" t="s">
        <v>456</v>
      </c>
    </row>
    <row r="5" spans="1:5" s="376" customFormat="1" ht="12" customHeight="1" thickBot="1" x14ac:dyDescent="0.25">
      <c r="A5" s="20" t="s">
        <v>12</v>
      </c>
      <c r="B5" s="21" t="s">
        <v>488</v>
      </c>
      <c r="C5" s="427">
        <v>72500</v>
      </c>
      <c r="D5" s="427">
        <v>72600</v>
      </c>
      <c r="E5" s="428">
        <v>72900</v>
      </c>
    </row>
    <row r="6" spans="1:5" s="376" customFormat="1" ht="12" customHeight="1" thickBot="1" x14ac:dyDescent="0.25">
      <c r="A6" s="20" t="s">
        <v>13</v>
      </c>
      <c r="B6" s="259" t="s">
        <v>335</v>
      </c>
      <c r="C6" s="427"/>
      <c r="D6" s="427"/>
      <c r="E6" s="428"/>
    </row>
    <row r="7" spans="1:5" s="376" customFormat="1" ht="12" customHeight="1" thickBot="1" x14ac:dyDescent="0.25">
      <c r="A7" s="20" t="s">
        <v>14</v>
      </c>
      <c r="B7" s="21" t="s">
        <v>343</v>
      </c>
      <c r="C7" s="427"/>
      <c r="D7" s="427"/>
      <c r="E7" s="428"/>
    </row>
    <row r="8" spans="1:5" s="376" customFormat="1" ht="12" customHeight="1" thickBot="1" x14ac:dyDescent="0.25">
      <c r="A8" s="20" t="s">
        <v>153</v>
      </c>
      <c r="B8" s="21" t="s">
        <v>224</v>
      </c>
      <c r="C8" s="366">
        <f>SUM(C9:C15)</f>
        <v>134400</v>
      </c>
      <c r="D8" s="366">
        <f>SUM(D9:D15)</f>
        <v>134400</v>
      </c>
      <c r="E8" s="408">
        <f>SUM(E9:E15)</f>
        <v>134400</v>
      </c>
    </row>
    <row r="9" spans="1:5" s="376" customFormat="1" ht="12" customHeight="1" x14ac:dyDescent="0.2">
      <c r="A9" s="15" t="s">
        <v>225</v>
      </c>
      <c r="B9" s="377" t="s">
        <v>524</v>
      </c>
      <c r="C9" s="361">
        <v>32000</v>
      </c>
      <c r="D9" s="361">
        <v>32000</v>
      </c>
      <c r="E9" s="233">
        <v>32000</v>
      </c>
    </row>
    <row r="10" spans="1:5" s="376" customFormat="1" ht="12" customHeight="1" x14ac:dyDescent="0.2">
      <c r="A10" s="14" t="s">
        <v>226</v>
      </c>
      <c r="B10" s="378" t="s">
        <v>513</v>
      </c>
      <c r="C10" s="360"/>
      <c r="D10" s="360"/>
      <c r="E10" s="232"/>
    </row>
    <row r="11" spans="1:5" s="376" customFormat="1" ht="12" customHeight="1" x14ac:dyDescent="0.2">
      <c r="A11" s="14" t="s">
        <v>227</v>
      </c>
      <c r="B11" s="378" t="s">
        <v>514</v>
      </c>
      <c r="C11" s="360">
        <v>95000</v>
      </c>
      <c r="D11" s="360">
        <v>95000</v>
      </c>
      <c r="E11" s="232">
        <v>95000</v>
      </c>
    </row>
    <row r="12" spans="1:5" s="376" customFormat="1" ht="12" customHeight="1" x14ac:dyDescent="0.2">
      <c r="A12" s="14" t="s">
        <v>228</v>
      </c>
      <c r="B12" s="378" t="s">
        <v>515</v>
      </c>
      <c r="C12" s="360"/>
      <c r="D12" s="360"/>
      <c r="E12" s="232"/>
    </row>
    <row r="13" spans="1:5" s="376" customFormat="1" ht="12" customHeight="1" x14ac:dyDescent="0.2">
      <c r="A13" s="14" t="s">
        <v>509</v>
      </c>
      <c r="B13" s="378" t="s">
        <v>229</v>
      </c>
      <c r="C13" s="360">
        <v>7000</v>
      </c>
      <c r="D13" s="360">
        <v>7000</v>
      </c>
      <c r="E13" s="232">
        <v>7000</v>
      </c>
    </row>
    <row r="14" spans="1:5" s="376" customFormat="1" ht="12" customHeight="1" x14ac:dyDescent="0.2">
      <c r="A14" s="14" t="s">
        <v>510</v>
      </c>
      <c r="B14" s="378" t="s">
        <v>230</v>
      </c>
      <c r="C14" s="360"/>
      <c r="D14" s="360"/>
      <c r="E14" s="232"/>
    </row>
    <row r="15" spans="1:5" s="376" customFormat="1" ht="12" customHeight="1" thickBot="1" x14ac:dyDescent="0.25">
      <c r="A15" s="16" t="s">
        <v>511</v>
      </c>
      <c r="B15" s="379" t="s">
        <v>231</v>
      </c>
      <c r="C15" s="362">
        <v>400</v>
      </c>
      <c r="D15" s="362">
        <v>400</v>
      </c>
      <c r="E15" s="234">
        <v>400</v>
      </c>
    </row>
    <row r="16" spans="1:5" s="376" customFormat="1" ht="12" customHeight="1" thickBot="1" x14ac:dyDescent="0.25">
      <c r="A16" s="20" t="s">
        <v>16</v>
      </c>
      <c r="B16" s="21" t="s">
        <v>491</v>
      </c>
      <c r="C16" s="427">
        <v>13600</v>
      </c>
      <c r="D16" s="427">
        <v>14000</v>
      </c>
      <c r="E16" s="428">
        <v>15100</v>
      </c>
    </row>
    <row r="17" spans="1:6" s="376" customFormat="1" ht="12" customHeight="1" thickBot="1" x14ac:dyDescent="0.25">
      <c r="A17" s="20" t="s">
        <v>17</v>
      </c>
      <c r="B17" s="21" t="s">
        <v>4</v>
      </c>
      <c r="C17" s="427"/>
      <c r="D17" s="427"/>
      <c r="E17" s="428"/>
    </row>
    <row r="18" spans="1:6" s="376" customFormat="1" ht="12" customHeight="1" thickBot="1" x14ac:dyDescent="0.25">
      <c r="A18" s="20" t="s">
        <v>160</v>
      </c>
      <c r="B18" s="21" t="s">
        <v>490</v>
      </c>
      <c r="C18" s="427"/>
      <c r="D18" s="427"/>
      <c r="E18" s="428"/>
    </row>
    <row r="19" spans="1:6" s="376" customFormat="1" ht="12" customHeight="1" thickBot="1" x14ac:dyDescent="0.25">
      <c r="A19" s="20" t="s">
        <v>19</v>
      </c>
      <c r="B19" s="259" t="s">
        <v>489</v>
      </c>
      <c r="C19" s="427"/>
      <c r="D19" s="427"/>
      <c r="E19" s="428"/>
    </row>
    <row r="20" spans="1:6" s="376" customFormat="1" ht="12" customHeight="1" thickBot="1" x14ac:dyDescent="0.25">
      <c r="A20" s="20" t="s">
        <v>20</v>
      </c>
      <c r="B20" s="21" t="s">
        <v>264</v>
      </c>
      <c r="C20" s="366">
        <f>+C5+C6+C7+C8+C16+C17+C18+C19</f>
        <v>220500</v>
      </c>
      <c r="D20" s="366">
        <f>+D5+D6+D7+D8+D16+D17+D18+D19</f>
        <v>221000</v>
      </c>
      <c r="E20" s="270">
        <f>+E5+E6+E7+E8+E16+E17+E18+E19</f>
        <v>222400</v>
      </c>
    </row>
    <row r="21" spans="1:6" s="376" customFormat="1" ht="12" customHeight="1" thickBot="1" x14ac:dyDescent="0.25">
      <c r="A21" s="20" t="s">
        <v>21</v>
      </c>
      <c r="B21" s="21" t="s">
        <v>492</v>
      </c>
      <c r="C21" s="477"/>
      <c r="D21" s="477"/>
      <c r="E21" s="478"/>
    </row>
    <row r="22" spans="1:6" s="376" customFormat="1" ht="12" customHeight="1" thickBot="1" x14ac:dyDescent="0.25">
      <c r="A22" s="20" t="s">
        <v>22</v>
      </c>
      <c r="B22" s="21" t="s">
        <v>493</v>
      </c>
      <c r="C22" s="366">
        <f>+C20+C21</f>
        <v>220500</v>
      </c>
      <c r="D22" s="366">
        <f>+D20+D21</f>
        <v>221000</v>
      </c>
      <c r="E22" s="408">
        <f>+E20+E21</f>
        <v>222400</v>
      </c>
    </row>
    <row r="23" spans="1:6" s="376" customFormat="1" ht="12" customHeight="1" x14ac:dyDescent="0.2">
      <c r="A23" s="335"/>
      <c r="B23" s="336"/>
      <c r="C23" s="337"/>
      <c r="D23" s="474"/>
      <c r="E23" s="475"/>
    </row>
    <row r="24" spans="1:6" s="376" customFormat="1" ht="12" customHeight="1" x14ac:dyDescent="0.2">
      <c r="A24" s="602" t="s">
        <v>41</v>
      </c>
      <c r="B24" s="602"/>
      <c r="C24" s="602"/>
      <c r="D24" s="602"/>
      <c r="E24" s="602"/>
    </row>
    <row r="25" spans="1:6" s="376" customFormat="1" ht="12" customHeight="1" thickBot="1" x14ac:dyDescent="0.25">
      <c r="A25" s="604" t="s">
        <v>142</v>
      </c>
      <c r="B25" s="604"/>
      <c r="C25" s="346"/>
      <c r="D25" s="146"/>
      <c r="E25" s="274" t="s">
        <v>188</v>
      </c>
    </row>
    <row r="26" spans="1:6" s="376" customFormat="1" ht="24" customHeight="1" thickBot="1" x14ac:dyDescent="0.25">
      <c r="A26" s="23" t="s">
        <v>10</v>
      </c>
      <c r="B26" s="24" t="s">
        <v>42</v>
      </c>
      <c r="C26" s="24" t="str">
        <f>+C3</f>
        <v>2017. évi</v>
      </c>
      <c r="D26" s="24" t="str">
        <f>+D3</f>
        <v>2018. évi</v>
      </c>
      <c r="E26" s="159" t="str">
        <f>+E3</f>
        <v>2019. évi</v>
      </c>
      <c r="F26" s="476"/>
    </row>
    <row r="27" spans="1:6" s="376" customFormat="1" ht="12" customHeight="1" thickBot="1" x14ac:dyDescent="0.25">
      <c r="A27" s="370" t="s">
        <v>453</v>
      </c>
      <c r="B27" s="371" t="s">
        <v>454</v>
      </c>
      <c r="C27" s="371" t="s">
        <v>455</v>
      </c>
      <c r="D27" s="371" t="s">
        <v>457</v>
      </c>
      <c r="E27" s="470" t="s">
        <v>456</v>
      </c>
      <c r="F27" s="476"/>
    </row>
    <row r="28" spans="1:6" s="376" customFormat="1" ht="15" customHeight="1" thickBot="1" x14ac:dyDescent="0.25">
      <c r="A28" s="20" t="s">
        <v>12</v>
      </c>
      <c r="B28" s="30" t="s">
        <v>494</v>
      </c>
      <c r="C28" s="427">
        <v>220500</v>
      </c>
      <c r="D28" s="427">
        <v>221000</v>
      </c>
      <c r="E28" s="423">
        <v>222400</v>
      </c>
      <c r="F28" s="476"/>
    </row>
    <row r="29" spans="1:6" ht="12" customHeight="1" thickBot="1" x14ac:dyDescent="0.3">
      <c r="A29" s="448" t="s">
        <v>13</v>
      </c>
      <c r="B29" s="471" t="s">
        <v>499</v>
      </c>
      <c r="C29" s="472">
        <f>+C30+C31+C32</f>
        <v>0</v>
      </c>
      <c r="D29" s="472">
        <f>+D30+D31+D32</f>
        <v>0</v>
      </c>
      <c r="E29" s="473">
        <f>+E30+E31+E32</f>
        <v>0</v>
      </c>
    </row>
    <row r="30" spans="1:6" ht="12" customHeight="1" x14ac:dyDescent="0.25">
      <c r="A30" s="15" t="s">
        <v>96</v>
      </c>
      <c r="B30" s="8" t="s">
        <v>187</v>
      </c>
      <c r="C30" s="361"/>
      <c r="D30" s="361"/>
      <c r="E30" s="233"/>
    </row>
    <row r="31" spans="1:6" ht="12" customHeight="1" x14ac:dyDescent="0.25">
      <c r="A31" s="15" t="s">
        <v>97</v>
      </c>
      <c r="B31" s="12" t="s">
        <v>167</v>
      </c>
      <c r="C31" s="360"/>
      <c r="D31" s="360"/>
      <c r="E31" s="232"/>
    </row>
    <row r="32" spans="1:6" ht="12" customHeight="1" thickBot="1" x14ac:dyDescent="0.3">
      <c r="A32" s="15" t="s">
        <v>98</v>
      </c>
      <c r="B32" s="261" t="s">
        <v>190</v>
      </c>
      <c r="C32" s="360"/>
      <c r="D32" s="360"/>
      <c r="E32" s="232"/>
    </row>
    <row r="33" spans="1:7" ht="12" customHeight="1" thickBot="1" x14ac:dyDescent="0.3">
      <c r="A33" s="20" t="s">
        <v>14</v>
      </c>
      <c r="B33" s="133" t="s">
        <v>408</v>
      </c>
      <c r="C33" s="359">
        <f>+C28+C29</f>
        <v>220500</v>
      </c>
      <c r="D33" s="359">
        <f>+D28+D29</f>
        <v>221000</v>
      </c>
      <c r="E33" s="231">
        <f>+E28+E29</f>
        <v>222400</v>
      </c>
    </row>
    <row r="34" spans="1:7" ht="15" customHeight="1" thickBot="1" x14ac:dyDescent="0.3">
      <c r="A34" s="20" t="s">
        <v>15</v>
      </c>
      <c r="B34" s="133" t="s">
        <v>495</v>
      </c>
      <c r="C34" s="479"/>
      <c r="D34" s="479"/>
      <c r="E34" s="480"/>
      <c r="F34" s="389"/>
    </row>
    <row r="35" spans="1:7" s="376" customFormat="1" ht="12.95" customHeight="1" thickBot="1" x14ac:dyDescent="0.25">
      <c r="A35" s="262" t="s">
        <v>16</v>
      </c>
      <c r="B35" s="344" t="s">
        <v>496</v>
      </c>
      <c r="C35" s="469">
        <f>+C33+C34</f>
        <v>220500</v>
      </c>
      <c r="D35" s="469">
        <f>+D33+D34</f>
        <v>221000</v>
      </c>
      <c r="E35" s="463">
        <f>+E33+E34</f>
        <v>222400</v>
      </c>
    </row>
    <row r="36" spans="1:7" x14ac:dyDescent="0.25">
      <c r="C36" s="345"/>
    </row>
    <row r="37" spans="1:7" x14ac:dyDescent="0.25">
      <c r="C37" s="345"/>
    </row>
    <row r="38" spans="1:7" x14ac:dyDescent="0.25">
      <c r="C38" s="345"/>
    </row>
    <row r="39" spans="1:7" ht="16.5" customHeight="1" x14ac:dyDescent="0.25">
      <c r="C39" s="345"/>
    </row>
    <row r="40" spans="1:7" x14ac:dyDescent="0.25">
      <c r="C40" s="345"/>
    </row>
    <row r="41" spans="1:7" x14ac:dyDescent="0.25">
      <c r="C41" s="345"/>
    </row>
    <row r="42" spans="1:7" s="345" customFormat="1" x14ac:dyDescent="0.25">
      <c r="F42" s="374"/>
      <c r="G42" s="374"/>
    </row>
    <row r="43" spans="1:7" s="345" customFormat="1" x14ac:dyDescent="0.25">
      <c r="F43" s="374"/>
      <c r="G43" s="374"/>
    </row>
    <row r="44" spans="1:7" s="345" customFormat="1" x14ac:dyDescent="0.25">
      <c r="F44" s="374"/>
      <c r="G44" s="374"/>
    </row>
    <row r="45" spans="1:7" s="345" customFormat="1" x14ac:dyDescent="0.25">
      <c r="F45" s="374"/>
      <c r="G45" s="374"/>
    </row>
    <row r="46" spans="1:7" s="345" customFormat="1" x14ac:dyDescent="0.25">
      <c r="F46" s="374"/>
      <c r="G46" s="374"/>
    </row>
    <row r="47" spans="1:7" s="345" customFormat="1" x14ac:dyDescent="0.25">
      <c r="F47" s="374"/>
      <c r="G47" s="374"/>
    </row>
    <row r="48" spans="1:7" s="345" customFormat="1" x14ac:dyDescent="0.25">
      <c r="F48" s="374"/>
      <c r="G48" s="374"/>
    </row>
  </sheetData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CE,Félkövér"&amp;12Sajószöged Községi Önkormányzat
2016. ÉVI KÖLTSÉGVETÉSI ÉVET KÖVETŐ 3 ÉV TERVEZETT BEVÉTELEI, KIADÁSAI&amp;R&amp;"Times New Roman CE,Félkövér dőlt"&amp;11 5. számú tájékoztató tábla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0334A-F5B6-4678-B260-58578D2180BF}">
  <dimension ref="A1:J38"/>
  <sheetViews>
    <sheetView zoomScaleNormal="100" workbookViewId="0">
      <selection activeCell="M35" sqref="M35"/>
    </sheetView>
  </sheetViews>
  <sheetFormatPr defaultRowHeight="12.75" x14ac:dyDescent="0.2"/>
  <sheetData>
    <row r="1" spans="1:10" ht="20.25" x14ac:dyDescent="0.3">
      <c r="A1" s="678" t="s">
        <v>541</v>
      </c>
      <c r="B1" s="678"/>
      <c r="C1" s="678"/>
      <c r="D1" s="678"/>
      <c r="E1" s="678"/>
      <c r="F1" s="678"/>
      <c r="G1" s="678"/>
      <c r="H1" s="678"/>
      <c r="I1" s="678"/>
      <c r="J1" s="678"/>
    </row>
    <row r="2" spans="1:10" ht="16.5" x14ac:dyDescent="0.25">
      <c r="B2" s="488"/>
      <c r="C2" s="488"/>
      <c r="D2" s="488"/>
      <c r="E2" s="488"/>
      <c r="F2" s="488"/>
      <c r="G2" s="488"/>
      <c r="H2" s="488"/>
      <c r="I2" s="488"/>
    </row>
    <row r="3" spans="1:10" ht="20.25" x14ac:dyDescent="0.3">
      <c r="A3" s="678" t="s">
        <v>574</v>
      </c>
      <c r="B3" s="678"/>
      <c r="C3" s="678"/>
      <c r="D3" s="678"/>
      <c r="E3" s="678"/>
      <c r="F3" s="678"/>
      <c r="G3" s="678"/>
      <c r="H3" s="678"/>
      <c r="I3" s="678"/>
      <c r="J3" s="678"/>
    </row>
    <row r="4" spans="1:10" ht="16.5" x14ac:dyDescent="0.25">
      <c r="A4" s="488"/>
      <c r="B4" s="488"/>
      <c r="C4" s="488"/>
      <c r="D4" s="488"/>
      <c r="E4" s="488"/>
      <c r="F4" s="488"/>
      <c r="G4" s="488"/>
      <c r="H4" s="488"/>
      <c r="I4" s="488"/>
    </row>
    <row r="5" spans="1:10" ht="17.25" thickBot="1" x14ac:dyDescent="0.3">
      <c r="A5" s="488"/>
      <c r="B5" s="488"/>
      <c r="C5" s="488"/>
      <c r="D5" s="488"/>
      <c r="E5" s="488"/>
      <c r="F5" s="488"/>
      <c r="G5" s="488"/>
      <c r="H5" s="488"/>
      <c r="I5" s="488"/>
    </row>
    <row r="6" spans="1:10" ht="16.5" x14ac:dyDescent="0.25">
      <c r="A6" s="495" t="s">
        <v>12</v>
      </c>
      <c r="B6" s="679" t="s">
        <v>542</v>
      </c>
      <c r="C6" s="679"/>
      <c r="D6" s="679"/>
      <c r="E6" s="679"/>
      <c r="F6" s="679"/>
      <c r="G6" s="679"/>
      <c r="H6" s="496"/>
      <c r="I6" s="496"/>
      <c r="J6" s="497"/>
    </row>
    <row r="7" spans="1:10" ht="16.5" x14ac:dyDescent="0.25">
      <c r="A7" s="498" t="s">
        <v>543</v>
      </c>
      <c r="B7" s="680" t="s">
        <v>544</v>
      </c>
      <c r="C7" s="680"/>
      <c r="D7" s="680"/>
      <c r="E7" s="680"/>
      <c r="F7" s="680"/>
      <c r="G7" s="680"/>
      <c r="H7" s="491"/>
      <c r="I7" s="491">
        <v>1</v>
      </c>
      <c r="J7" s="499" t="s">
        <v>545</v>
      </c>
    </row>
    <row r="8" spans="1:10" ht="16.5" x14ac:dyDescent="0.25">
      <c r="A8" s="498" t="s">
        <v>546</v>
      </c>
      <c r="B8" s="493" t="s">
        <v>548</v>
      </c>
      <c r="C8" s="493"/>
      <c r="D8" s="493"/>
      <c r="E8" s="493"/>
      <c r="F8" s="493"/>
      <c r="G8" s="493"/>
      <c r="H8" s="491"/>
      <c r="I8" s="491">
        <v>1</v>
      </c>
      <c r="J8" s="499" t="s">
        <v>545</v>
      </c>
    </row>
    <row r="9" spans="1:10" ht="16.5" x14ac:dyDescent="0.25">
      <c r="A9" s="498" t="s">
        <v>547</v>
      </c>
      <c r="B9" s="493" t="s">
        <v>550</v>
      </c>
      <c r="C9" s="493"/>
      <c r="D9" s="493"/>
      <c r="E9" s="493"/>
      <c r="F9" s="493"/>
      <c r="G9" s="493"/>
      <c r="H9" s="491"/>
      <c r="I9" s="491">
        <v>2</v>
      </c>
      <c r="J9" s="499" t="s">
        <v>545</v>
      </c>
    </row>
    <row r="10" spans="1:10" ht="16.5" x14ac:dyDescent="0.25">
      <c r="A10" s="498" t="s">
        <v>549</v>
      </c>
      <c r="B10" s="493" t="s">
        <v>551</v>
      </c>
      <c r="C10" s="493"/>
      <c r="D10" s="493"/>
      <c r="E10" s="493"/>
      <c r="F10" s="493"/>
      <c r="G10" s="493"/>
      <c r="H10" s="491"/>
      <c r="I10" s="491">
        <v>3</v>
      </c>
      <c r="J10" s="499" t="s">
        <v>545</v>
      </c>
    </row>
    <row r="11" spans="1:10" ht="16.5" x14ac:dyDescent="0.25">
      <c r="A11" s="498" t="s">
        <v>104</v>
      </c>
      <c r="B11" s="493" t="s">
        <v>576</v>
      </c>
      <c r="C11" s="493"/>
      <c r="D11" s="493"/>
      <c r="E11" s="493"/>
      <c r="F11" s="493"/>
      <c r="G11" s="493"/>
      <c r="H11" s="491"/>
      <c r="I11" s="491">
        <v>8</v>
      </c>
      <c r="J11" s="499" t="s">
        <v>545</v>
      </c>
    </row>
    <row r="12" spans="1:10" ht="16.5" x14ac:dyDescent="0.25">
      <c r="A12" s="498" t="s">
        <v>552</v>
      </c>
      <c r="B12" s="680" t="s">
        <v>553</v>
      </c>
      <c r="C12" s="680"/>
      <c r="D12" s="680"/>
      <c r="E12" s="680"/>
      <c r="F12" s="680"/>
      <c r="G12" s="680"/>
      <c r="H12" s="491"/>
      <c r="I12" s="491">
        <v>15</v>
      </c>
      <c r="J12" s="499" t="s">
        <v>545</v>
      </c>
    </row>
    <row r="13" spans="1:10" ht="17.25" thickBot="1" x14ac:dyDescent="0.3">
      <c r="A13" s="500"/>
      <c r="B13" s="501" t="s">
        <v>554</v>
      </c>
      <c r="C13" s="502"/>
      <c r="D13" s="502"/>
      <c r="E13" s="502"/>
      <c r="F13" s="502"/>
      <c r="G13" s="503"/>
      <c r="H13" s="504"/>
      <c r="I13" s="504">
        <f>SUM(I7:I12)</f>
        <v>30</v>
      </c>
      <c r="J13" s="505" t="s">
        <v>545</v>
      </c>
    </row>
    <row r="14" spans="1:10" ht="15" x14ac:dyDescent="0.25">
      <c r="A14" s="490"/>
    </row>
    <row r="15" spans="1:10" ht="17.25" thickBot="1" x14ac:dyDescent="0.3">
      <c r="A15" s="490"/>
      <c r="B15" s="488"/>
      <c r="C15" s="488"/>
      <c r="D15" s="488"/>
      <c r="E15" s="488"/>
      <c r="F15" s="488"/>
      <c r="G15" s="488"/>
      <c r="H15" s="488"/>
      <c r="I15" s="488"/>
      <c r="J15" s="488"/>
    </row>
    <row r="16" spans="1:10" ht="16.5" x14ac:dyDescent="0.25">
      <c r="A16" s="506" t="s">
        <v>13</v>
      </c>
      <c r="B16" s="679" t="s">
        <v>555</v>
      </c>
      <c r="C16" s="679"/>
      <c r="D16" s="679"/>
      <c r="E16" s="679"/>
      <c r="F16" s="679"/>
      <c r="G16" s="679"/>
      <c r="H16" s="496"/>
      <c r="I16" s="496">
        <v>7</v>
      </c>
      <c r="J16" s="507" t="s">
        <v>545</v>
      </c>
    </row>
    <row r="17" spans="1:10" ht="16.5" x14ac:dyDescent="0.25">
      <c r="A17" s="498"/>
      <c r="B17" s="508" t="s">
        <v>556</v>
      </c>
      <c r="C17" s="680" t="s">
        <v>557</v>
      </c>
      <c r="D17" s="680"/>
      <c r="E17" s="680"/>
      <c r="F17" s="680"/>
      <c r="G17" s="680"/>
      <c r="H17" s="491"/>
      <c r="I17" s="491"/>
      <c r="J17" s="499"/>
    </row>
    <row r="18" spans="1:10" ht="16.5" x14ac:dyDescent="0.25">
      <c r="A18" s="498"/>
      <c r="B18" s="491"/>
      <c r="C18" s="680" t="s">
        <v>558</v>
      </c>
      <c r="D18" s="680"/>
      <c r="E18" s="680"/>
      <c r="F18" s="680"/>
      <c r="G18" s="680"/>
      <c r="H18" s="491"/>
      <c r="I18" s="491"/>
      <c r="J18" s="499"/>
    </row>
    <row r="19" spans="1:10" ht="17.25" thickBot="1" x14ac:dyDescent="0.3">
      <c r="A19" s="500"/>
      <c r="B19" s="681" t="s">
        <v>559</v>
      </c>
      <c r="C19" s="681"/>
      <c r="D19" s="681"/>
      <c r="E19" s="681"/>
      <c r="F19" s="681"/>
      <c r="G19" s="681"/>
      <c r="H19" s="504"/>
      <c r="I19" s="504">
        <v>7</v>
      </c>
      <c r="J19" s="505" t="s">
        <v>545</v>
      </c>
    </row>
    <row r="20" spans="1:10" ht="17.25" thickBot="1" x14ac:dyDescent="0.3">
      <c r="A20" s="490"/>
      <c r="B20" s="489"/>
      <c r="C20" s="489"/>
      <c r="D20" s="489"/>
      <c r="E20" s="489"/>
      <c r="F20" s="489"/>
      <c r="G20" s="489"/>
      <c r="H20" s="488"/>
      <c r="I20" s="488"/>
      <c r="J20" s="488"/>
    </row>
    <row r="21" spans="1:10" ht="16.5" x14ac:dyDescent="0.25">
      <c r="A21" s="506" t="s">
        <v>14</v>
      </c>
      <c r="B21" s="679" t="s">
        <v>560</v>
      </c>
      <c r="C21" s="679"/>
      <c r="D21" s="679"/>
      <c r="E21" s="679"/>
      <c r="F21" s="679"/>
      <c r="G21" s="679"/>
      <c r="H21" s="496"/>
      <c r="I21" s="496"/>
      <c r="J21" s="507"/>
    </row>
    <row r="22" spans="1:10" ht="16.5" x14ac:dyDescent="0.25">
      <c r="A22" s="498"/>
      <c r="B22" s="493" t="s">
        <v>561</v>
      </c>
      <c r="C22" s="493"/>
      <c r="D22" s="493"/>
      <c r="E22" s="494"/>
      <c r="F22" s="494"/>
      <c r="G22" s="494"/>
      <c r="H22" s="491"/>
      <c r="I22" s="491">
        <v>10</v>
      </c>
      <c r="J22" s="499" t="s">
        <v>545</v>
      </c>
    </row>
    <row r="23" spans="1:10" ht="16.5" x14ac:dyDescent="0.25">
      <c r="A23" s="498"/>
      <c r="B23" s="508" t="s">
        <v>562</v>
      </c>
      <c r="C23" s="680" t="s">
        <v>577</v>
      </c>
      <c r="D23" s="680"/>
      <c r="E23" s="680"/>
      <c r="F23" s="680"/>
      <c r="G23" s="680"/>
      <c r="H23" s="491"/>
      <c r="I23" s="491"/>
      <c r="J23" s="509"/>
    </row>
    <row r="24" spans="1:10" ht="16.5" x14ac:dyDescent="0.25">
      <c r="A24" s="498"/>
      <c r="B24" s="508"/>
      <c r="C24" s="493" t="s">
        <v>578</v>
      </c>
      <c r="D24" s="493"/>
      <c r="E24" s="493"/>
      <c r="F24" s="493"/>
      <c r="G24" s="493"/>
      <c r="H24" s="491"/>
      <c r="I24" s="491"/>
      <c r="J24" s="509"/>
    </row>
    <row r="25" spans="1:10" ht="16.5" x14ac:dyDescent="0.25">
      <c r="A25" s="498"/>
      <c r="B25" s="491"/>
      <c r="C25" s="493" t="s">
        <v>563</v>
      </c>
      <c r="D25" s="493"/>
      <c r="E25" s="493"/>
      <c r="F25" s="493"/>
      <c r="G25" s="493"/>
      <c r="H25" s="493"/>
      <c r="I25" s="491"/>
      <c r="J25" s="509"/>
    </row>
    <row r="26" spans="1:10" ht="16.5" x14ac:dyDescent="0.25">
      <c r="A26" s="498"/>
      <c r="B26" s="491"/>
      <c r="C26" s="680" t="s">
        <v>564</v>
      </c>
      <c r="D26" s="680"/>
      <c r="E26" s="680"/>
      <c r="F26" s="680"/>
      <c r="G26" s="680"/>
      <c r="H26" s="491"/>
      <c r="I26" s="491"/>
      <c r="J26" s="509"/>
    </row>
    <row r="27" spans="1:10" ht="16.5" x14ac:dyDescent="0.25">
      <c r="A27" s="498"/>
      <c r="B27" s="491"/>
      <c r="C27" s="491" t="s">
        <v>562</v>
      </c>
      <c r="D27" s="680" t="s">
        <v>565</v>
      </c>
      <c r="E27" s="680"/>
      <c r="F27" s="680"/>
      <c r="G27" s="680"/>
      <c r="H27" s="491"/>
      <c r="I27" s="491"/>
      <c r="J27" s="509"/>
    </row>
    <row r="28" spans="1:10" ht="16.5" x14ac:dyDescent="0.25">
      <c r="A28" s="498"/>
      <c r="B28" s="491"/>
      <c r="C28" s="491"/>
      <c r="D28" s="680" t="s">
        <v>566</v>
      </c>
      <c r="E28" s="680"/>
      <c r="F28" s="680"/>
      <c r="G28" s="680"/>
      <c r="H28" s="491"/>
      <c r="I28" s="491"/>
      <c r="J28" s="509"/>
    </row>
    <row r="29" spans="1:10" ht="16.5" x14ac:dyDescent="0.25">
      <c r="A29" s="498"/>
      <c r="B29" s="491"/>
      <c r="C29" s="491"/>
      <c r="D29" s="680" t="s">
        <v>567</v>
      </c>
      <c r="E29" s="680"/>
      <c r="F29" s="680"/>
      <c r="G29" s="680"/>
      <c r="H29" s="491"/>
      <c r="I29" s="491"/>
      <c r="J29" s="509"/>
    </row>
    <row r="30" spans="1:10" ht="16.5" x14ac:dyDescent="0.25">
      <c r="A30" s="498"/>
      <c r="B30" s="680" t="s">
        <v>568</v>
      </c>
      <c r="C30" s="680"/>
      <c r="D30" s="680"/>
      <c r="E30" s="680"/>
      <c r="F30" s="680"/>
      <c r="G30" s="680"/>
      <c r="H30" s="680"/>
      <c r="I30" s="491">
        <v>2</v>
      </c>
      <c r="J30" s="510" t="s">
        <v>545</v>
      </c>
    </row>
    <row r="31" spans="1:10" ht="16.5" x14ac:dyDescent="0.25">
      <c r="A31" s="498"/>
      <c r="B31" s="491" t="s">
        <v>562</v>
      </c>
      <c r="C31" s="491" t="s">
        <v>569</v>
      </c>
      <c r="D31" s="491"/>
      <c r="E31" s="492"/>
      <c r="F31" s="491"/>
      <c r="G31" s="491"/>
      <c r="H31" s="491"/>
      <c r="I31" s="491"/>
      <c r="J31" s="509"/>
    </row>
    <row r="32" spans="1:10" ht="16.5" x14ac:dyDescent="0.25">
      <c r="A32" s="498"/>
      <c r="B32" s="491"/>
      <c r="C32" s="491" t="s">
        <v>570</v>
      </c>
      <c r="D32" s="491"/>
      <c r="E32" s="492"/>
      <c r="F32" s="491"/>
      <c r="G32" s="491"/>
      <c r="H32" s="491"/>
      <c r="I32" s="491"/>
      <c r="J32" s="509"/>
    </row>
    <row r="33" spans="1:10" ht="16.5" x14ac:dyDescent="0.25">
      <c r="A33" s="498"/>
      <c r="B33" s="491" t="s">
        <v>575</v>
      </c>
      <c r="C33" s="491"/>
      <c r="D33" s="491"/>
      <c r="E33" s="492"/>
      <c r="F33" s="491"/>
      <c r="G33" s="491"/>
      <c r="H33" s="491"/>
      <c r="I33" s="491">
        <v>1</v>
      </c>
      <c r="J33" s="509" t="s">
        <v>545</v>
      </c>
    </row>
    <row r="34" spans="1:10" ht="17.25" thickBot="1" x14ac:dyDescent="0.3">
      <c r="A34" s="500"/>
      <c r="B34" s="681" t="s">
        <v>571</v>
      </c>
      <c r="C34" s="681"/>
      <c r="D34" s="681"/>
      <c r="E34" s="681"/>
      <c r="F34" s="681"/>
      <c r="G34" s="681"/>
      <c r="H34" s="681"/>
      <c r="I34" s="504">
        <v>13</v>
      </c>
      <c r="J34" s="511" t="s">
        <v>545</v>
      </c>
    </row>
    <row r="35" spans="1:10" ht="17.25" thickBot="1" x14ac:dyDescent="0.3">
      <c r="A35" s="490"/>
      <c r="B35" s="488"/>
      <c r="C35" s="488"/>
      <c r="D35" s="488"/>
      <c r="F35" s="488"/>
      <c r="G35" s="488"/>
      <c r="H35" s="488"/>
      <c r="I35" s="488"/>
    </row>
    <row r="36" spans="1:10" ht="17.25" x14ac:dyDescent="0.3">
      <c r="A36" s="506" t="s">
        <v>15</v>
      </c>
      <c r="B36" s="683" t="s">
        <v>572</v>
      </c>
      <c r="C36" s="683"/>
      <c r="D36" s="683"/>
      <c r="E36" s="683"/>
      <c r="F36" s="683"/>
      <c r="G36" s="683"/>
      <c r="H36" s="496"/>
      <c r="I36" s="512">
        <f>I34+I19+I13</f>
        <v>50</v>
      </c>
      <c r="J36" s="513" t="s">
        <v>545</v>
      </c>
    </row>
    <row r="37" spans="1:10" ht="16.5" x14ac:dyDescent="0.25">
      <c r="A37" s="498"/>
      <c r="B37" s="682" t="s">
        <v>573</v>
      </c>
      <c r="C37" s="682"/>
      <c r="D37" s="682"/>
      <c r="E37" s="682"/>
      <c r="F37" s="682"/>
      <c r="G37" s="682"/>
      <c r="H37" s="491"/>
      <c r="I37" s="514">
        <v>35</v>
      </c>
      <c r="J37" s="515" t="s">
        <v>545</v>
      </c>
    </row>
    <row r="38" spans="1:10" ht="13.5" thickBot="1" x14ac:dyDescent="0.25">
      <c r="A38" s="516"/>
      <c r="B38" s="503"/>
      <c r="C38" s="503"/>
      <c r="D38" s="503"/>
      <c r="E38" s="503"/>
      <c r="F38" s="503"/>
      <c r="G38" s="503"/>
      <c r="H38" s="503"/>
      <c r="I38" s="503"/>
      <c r="J38" s="517"/>
    </row>
  </sheetData>
  <mergeCells count="19">
    <mergeCell ref="B37:G37"/>
    <mergeCell ref="D27:G27"/>
    <mergeCell ref="D28:G28"/>
    <mergeCell ref="D29:G29"/>
    <mergeCell ref="B30:H30"/>
    <mergeCell ref="B34:H34"/>
    <mergeCell ref="B36:G36"/>
    <mergeCell ref="C17:G17"/>
    <mergeCell ref="C18:G18"/>
    <mergeCell ref="B19:G19"/>
    <mergeCell ref="B21:G21"/>
    <mergeCell ref="C23:G23"/>
    <mergeCell ref="C26:G26"/>
    <mergeCell ref="A1:J1"/>
    <mergeCell ref="A3:J3"/>
    <mergeCell ref="B6:G6"/>
    <mergeCell ref="B7:G7"/>
    <mergeCell ref="B12:G12"/>
    <mergeCell ref="B16:G16"/>
  </mergeCells>
  <phoneticPr fontId="29" type="noConversion"/>
  <pageMargins left="0.7" right="0.7" top="0.75" bottom="0.75" header="0.3" footer="0.3"/>
  <pageSetup paperSize="9" orientation="portrait" r:id="rId1"/>
  <headerFooter>
    <oddHeader>&amp;R&amp;"Times New Roman CE,Dőlt"6. számú tájékoztató tábla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32</vt:i4>
      </vt:variant>
      <vt:variant>
        <vt:lpstr>Névvel ellátott tartományok</vt:lpstr>
      </vt:variant>
      <vt:variant>
        <vt:i4>18</vt:i4>
      </vt:variant>
    </vt:vector>
  </HeadingPairs>
  <TitlesOfParts>
    <vt:vector size="50" baseType="lpstr">
      <vt:lpstr>ÖSSZEFÜGGÉSEK</vt:lpstr>
      <vt:lpstr>1.1.sz.mell.</vt:lpstr>
      <vt:lpstr>1.2.sz.mell.</vt:lpstr>
      <vt:lpstr>1.3.sz.mell.</vt:lpstr>
      <vt:lpstr>1.4.sz.mell.</vt:lpstr>
      <vt:lpstr>2.1.sz.mell  </vt:lpstr>
      <vt:lpstr>2.2.sz.mell  </vt:lpstr>
      <vt:lpstr>ELLENŐRZÉS-1.sz.2.a.sz.2.b.sz.</vt:lpstr>
      <vt:lpstr>3.sz.mell.</vt:lpstr>
      <vt:lpstr>4.sz.mell.</vt:lpstr>
      <vt:lpstr>5.sz.mell.</vt:lpstr>
      <vt:lpstr>6.sz.mell.</vt:lpstr>
      <vt:lpstr>7.sz.mell.</vt:lpstr>
      <vt:lpstr>8. sz. mell. </vt:lpstr>
      <vt:lpstr>9.1. sz. mell</vt:lpstr>
      <vt:lpstr>9.1.1. sz. mell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1. sz tájékoztató t.</vt:lpstr>
      <vt:lpstr>2. sz tájékoztató t</vt:lpstr>
      <vt:lpstr>3.sz tájékoztató t.</vt:lpstr>
      <vt:lpstr>4.sz tájékoztató t.</vt:lpstr>
      <vt:lpstr>5.sz tájékoztató t.</vt:lpstr>
      <vt:lpstr>6.sz tájékoztató t.</vt:lpstr>
      <vt:lpstr>'9.1. sz. mell'!Nyomtatási_cím</vt:lpstr>
      <vt:lpstr>'9.1.1. sz. mell'!Nyomtatási_cím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'1.1.sz.mell.'!Nyomtatási_terület</vt:lpstr>
      <vt:lpstr>'1.2.sz.mell.'!Nyomtatási_terület</vt:lpstr>
      <vt:lpstr>'1.3.sz.mell.'!Nyomtatási_terület</vt:lpstr>
      <vt:lpstr>'1.4.sz.mell.'!Nyomtatási_terület</vt:lpstr>
      <vt:lpstr>'5.sz tájékoztató t.'!Nyomtatási_terület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informatika</cp:lastModifiedBy>
  <cp:lastPrinted>2017-05-29T11:28:38Z</cp:lastPrinted>
  <dcterms:created xsi:type="dcterms:W3CDTF">1999-10-30T10:30:45Z</dcterms:created>
  <dcterms:modified xsi:type="dcterms:W3CDTF">2026-09-19T11:23:16Z</dcterms:modified>
</cp:coreProperties>
</file>